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esktop\DATOS\Desktop\Nacho-toto-todo\Nacho\Gaceta\"/>
    </mc:Choice>
  </mc:AlternateContent>
  <xr:revisionPtr revIDLastSave="0" documentId="8_{FA377F93-7606-4E35-9564-0A65EF659823}" xr6:coauthVersionLast="47" xr6:coauthVersionMax="47" xr10:uidLastSave="{00000000-0000-0000-0000-000000000000}"/>
  <bookViews>
    <workbookView xWindow="-120" yWindow="-120" windowWidth="20730" windowHeight="11040" xr2:uid="{00000000-000D-0000-FFFF-FFFF00000000}"/>
  </bookViews>
  <sheets>
    <sheet name="Índice anual" sheetId="1" r:id="rId1"/>
    <sheet name="Fuentes y criterio" sheetId="2" r:id="rId2"/>
  </sheets>
  <calcPr calcId="0"/>
  <fileRecoveryPr repairLoad="1"/>
</workbook>
</file>

<file path=xl/calcChain.xml><?xml version="1.0" encoding="utf-8"?>
<calcChain xmlns="http://schemas.openxmlformats.org/spreadsheetml/2006/main">
  <c r="F168" i="2" l="1"/>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<sst xmlns="http://schemas.openxmlformats.org/spreadsheetml/2006/main" count="31033" uniqueCount="8551">
  <si>
    <t>Índice onomástico anual · Gacetas oficiales de 1824</t>
  </si>
  <si>
    <t>Del 1 de enero al 31 de diciembre de 1824 · Gaceta de Madrid</t>
  </si>
  <si>
    <t>Aviso: índice generado a partir del OCR de facsímiles históricos. Las grafías y lecturas dudosas deben cotejarse con la página enlazada.</t>
  </si>
  <si>
    <t>3407 menciones · 164 archivos oficiales · 647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</si>
  <si>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</si>
  <si>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</si>
  <si>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</si>
  <si>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</si>
  <si>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</si>
  <si>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</si>
  <si>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</si>
  <si>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</si>
  <si>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</si>
  <si>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</si>
  <si>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</si>
  <si>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 Rodrigo de</t>
  </si>
  <si>
    <t>Rodrigo de A</t>
  </si>
  <si>
    <t>Mención en noticia o disposición</t>
  </si>
  <si>
    <t>Noticias y disposiciones</t>
  </si>
  <si>
    <t>Gaceta de Madrid n.º 146</t>
  </si>
  <si>
    <t>6</t>
  </si>
  <si>
    <t>Lectura automática dudosa; cotejar el facsímil</t>
  </si>
  <si>
    <t>…io de Paris. Este periódico es un tercero contra quien Taboada, D. Ramón Villalba, Florez Estrada, D. Ramón chocan los periódicos mas opuestos entre sí; pero asi como es el Adan , D. Rodrigo de A randa y D. Josef Peón. blanco de sus tiros, es también el punto donde se abrazan; prodi __Los católicos del condado de Tuam en Irlanda acusan al Ar gio que no, es de los menos notables que han acaecido con el ad zobispo protestante de esta ciudad por haber re…</t>
  </si>
  <si>
    <t>Revisar OCR</t>
  </si>
  <si>
    <t>Abarca, Joaquín</t>
  </si>
  <si>
    <t>Joaquín Abarca</t>
  </si>
  <si>
    <t>Fallecimiento, herencia o memoria</t>
  </si>
  <si>
    <t>Gaceta de Madrid n.º 57</t>
  </si>
  <si>
    <t>PDF p. 4</t>
  </si>
  <si>
    <t>Nombre detectado automáticamente; cotejar si se va a citar</t>
  </si>
  <si>
    <t>…ga en cercá'/de-mil sociedades bíblicas, cuyo número se va. de León , vacante por muerte de D. Ignacio Ramón dé Roda, i multiplicando mas cada dia. En 1800 notenian-dos misioneros D. Joaquín Abarca, Doctoral de. la iglesia catedral de Tara zona: evangélicos mas que 157 establecimientos én todo, el mundoen. para el de'Csnafiay por fáHecíinientq dé D. Manuel Verdugo, i el dia ascienden á 252 , y se aumentan continuamente. -Sus’ren-' D. Manuel Motete, Canó…</t>
  </si>
  <si>
    <t>Lectura OCR</t>
  </si>
  <si>
    <t>Abelenda, Miguel</t>
  </si>
  <si>
    <t>Miguel Abelenda</t>
  </si>
  <si>
    <t>Nombramiento o servicio público</t>
  </si>
  <si>
    <t>España</t>
  </si>
  <si>
    <t>Gaceta de Madrid n.º 113</t>
  </si>
  <si>
    <t>PDF p. 3</t>
  </si>
  <si>
    <t>…r entre la salud de sus pueblos y la de un pueblo trigonometría esférica los mismos Amigo Arteaga, Somoza, extrangero, han preferido la primera. Ved aquí toda su política. Morado, D. Miguel Abelenda, D. Isidoro Varela de Seijas, Vosotros quisierais que hubiesen resucitado las cruzadas, D. Josef Teijeiro y D. Calixto Perez Tapia. En cosmografía lo* pues este nombre proscrito tanto tiempo há por vosotros, dichos Abelenda, Tapia, Barbet, D. Isidoro Varela d…</t>
  </si>
  <si>
    <t>Abella, Juan Clemente</t>
  </si>
  <si>
    <t>Juan Clemente Abella</t>
  </si>
  <si>
    <t>Gaceta de Madrid n.º 141</t>
  </si>
  <si>
    <t>…estos, tiempos que el hombre tiene derechos no y Búrgos, D. Antonio de las Cuevas, Doña María Martí que están con el gobierno en la misma relación que el fin con los nez Pinillos, D. Juan Clemente Abella, Doña Bárbara Tejada medios. El primer título de estos derechos (dulce nos es el decir , y Doña Petronila Luisa Galan, excluidas en concepto de los co lo) se encuentra en. el evangelio, el primero que proclamó la misionados nombrados en la anterior junta gene…</t>
  </si>
  <si>
    <t>Abrich, Buenaventura</t>
  </si>
  <si>
    <t>Buenaventura Abrich</t>
  </si>
  <si>
    <t>Gaceta de Madrid n.º 145</t>
  </si>
  <si>
    <t>…cia de la zorra para asegurar la sef Blanco: para otra, vacante por fallecimiento de D. Josef Se presa. Hay ademas (dice) otro motivo de aborrecernos, difícil de bastian Pevez , á D. Buenaventura Abrich : para otra canongía remediarlo. Estaban los mejicanos en la posesión de ser habilita diaconíl, vacante por fallecimiento de D. Josef Qliver, á D.Vidos por los españoles para sus fábricas, minas y demas giros. La cente Sainz: para otra, vacante por el de D. P…</t>
  </si>
  <si>
    <t>Abril, Pedro Simón</t>
  </si>
  <si>
    <t>Pedro Simón Abril</t>
  </si>
  <si>
    <t>Actuación administrativa o judicial</t>
  </si>
  <si>
    <t>Gaceta de Madrid n.º 33</t>
  </si>
  <si>
    <t>…on dió á los de la manera de enseñarlas para reducirlas á su antigua pureza y magogos una idea de la debilidad del Congreso; los alentó para perfección, dirigidos á Felipe xi, por D. Pedro Simón Abril: provocar mas las escisiones, y fue causa de que se anticipasen á segunda impresión , añadida con algunas observaciones y notasellas. Por lo menos asi sucedió en Oajuca, donde á poco de reci Se halla á 4 rs. en las librerías de Perez, Collado y Montero. EN LA…</t>
  </si>
  <si>
    <t>Ábuin, Andrés Ramón de</t>
  </si>
  <si>
    <t>Andrés Ramón de Ábuin</t>
  </si>
  <si>
    <t>Operaciones o servicios militares</t>
  </si>
  <si>
    <t>Noticias militares</t>
  </si>
  <si>
    <t>Gaceta de Madrid n.º 10</t>
  </si>
  <si>
    <t>…cias nuevas y singulares hacían mirar esta hechos tanto en lá guerra de la independencia como en la de la momia como uno de los objetos mas preciosos de la antigüedad rebelión por D. Andrés Ramón de Ábuin, Escribano de número descubiertos hasta aquí, y daban motivos para esperar que á la y Ayuntamiento de la villa de Maside, y Capitán de infantería abertura de la momia presentarían manuscritos y particularida de línea , quien siendo Comandante de una columna d…</t>
  </si>
  <si>
    <t>Acaba</t>
  </si>
  <si>
    <t>Gaceta de Madrid n.º 123</t>
  </si>
  <si>
    <t>…l, comandante general de la división que guarnece Pavón , oficial de maestranza D. Antonio Arroyo. á Lima y fortalezas del Callao. Idem de ingenieros. Coronel D. Francisco Ugarte, capitán Acaba de fondear la corbeta de guerra holandesa Lina. proce D. Gregorio de la Rosa, idem D. Josef Luis Oyagi'ie. dente de uno de sus puertos, de donde zarpó el 10 de Setiembre Idem de marina. Capitán de fragata D. Ricardo Peralta, te del año pasado, y tocó en Bueno…</t>
  </si>
  <si>
    <t>Acabamos, Ja</t>
  </si>
  <si>
    <t>Ja Acabamos</t>
  </si>
  <si>
    <t>Gaceta de Madrid n.º 121</t>
  </si>
  <si>
    <t>485</t>
  </si>
  <si>
    <t>…empezando á contarse desde ma graduado D. Josef Callejas. ñana martes 21. Granaderos á caballo. Teniente D. Valentin Calderón. Lanceros del Perú. Capitán D. Juan Zamora , alférez D. Ja Acabamos de ver »» ,-apel público de Buenos-Aires de 30 de vier Grados. Junio el bando delVbey la Serna, de fecha ri de Marzo, com Departamento de Marina. Capitán de navio D. Pascual Vi puesto de varios artículos, aboliendo el sistema constitucional vero, idem de frag…</t>
  </si>
  <si>
    <t>Aceituno, Manuel Josef</t>
  </si>
  <si>
    <t>Manuel Josef Aceituno</t>
  </si>
  <si>
    <t>Gaceta de Madrid n.º 79</t>
  </si>
  <si>
    <t>…contados desde el de la publica Reconquista de lima.__Por cartas de un puerto de loa ción en la gaceta. Estados-Unidos del 4 de Mayo, refiriéndose á otras de Pana En el juzgado de D. Manuel Josef Aceituno, alcalde mayor má , sabemos que las tropas Reales debían haber Mitrado en Li de la ciudad de Motril, y por la escribanía de González .Pavón, ma y el Callao del 20 al 25 de Enero según lo pactado con lo# se convoca á los parientes dentro del cuarto grado del p…</t>
  </si>
  <si>
    <t>Acii-, Mariano</t>
  </si>
  <si>
    <t>Mariano Acii-</t>
  </si>
  <si>
    <t>Publicación o actividad intelectual</t>
  </si>
  <si>
    <t>Gaceta de Madrid n.º 156</t>
  </si>
  <si>
    <t>…-r I). Di¿ntslb;Aldázábülf decapitan al segiindó ayudante D. Ni- 'mus' ii, tónVfleifens logichm ác metafhysicam. Sé. hallará en la Colas Sjlás; fá los tenientes D. Josef Vallejo \ D. Mariano Acii- ¡ imprenta dé &lt;A!maritá, ¡y en * las-librerías de -Paa y Quirós en esta rio y D.' Jqáítr’de Dios OlSzabal: de teniente'al subteniente Don corte á 10; rs. vn.* en rústica-tomándolo suelto; Loa que al com Josef Rosas; dé subteniente á-los sargentos primeros D.…</t>
  </si>
  <si>
    <t>Acuña, Manuel Lorenzo de</t>
  </si>
  <si>
    <t>Manuel Lorenzo de Acuña</t>
  </si>
  <si>
    <t>Gaceta de Madrid n.º 53</t>
  </si>
  <si>
    <t>…o. Cortas y el Consejo de Estado. En todo lo demas léase, mu— Los que tengan ínteres ó derecho contra la testamentaría del taiis mutandis, la difunta constitución española. Excmo. Sr. D. Manuel Lorenzo de Acuña, Marques de Bedmar Nuestra Gaceta al insertar este proyecto de constitución di y Escalona, que falleció el 20 de Alarzo último, acudan al juz ce: que faltó el otium circumstantia para formarlo: que no está gado del Sr. Rubio, primer Teniente Corregidor de Ala…</t>
  </si>
  <si>
    <t>Adame, Manuel</t>
  </si>
  <si>
    <t>Manuel Adame</t>
  </si>
  <si>
    <t>Gaceta de Madrid n.º 149</t>
  </si>
  <si>
    <t>…ra de Rey, teniente capitán nero, los ataron y metieron bajo escotilla. El quechemarin se retirado. hizo á la vela después de las once de aquella noche; pero en la En Ciudad-Real. D. Manuel Adame .I.ocho. D. Joaquín madrugada volvió á fondear mas avanzado del puerto, y salió María de Errazquln, intendente jubilado. D. Alejandro Joaquin de la bahía, siendo como la una de Ja tarde del 23, á tiempo que Juncosa, tesorero de Rentas, y teniente de voluntari…</t>
  </si>
  <si>
    <t>Adan, Joaquín</t>
  </si>
  <si>
    <t>Joaquín Adan</t>
  </si>
  <si>
    <t>Gaceta de Madrid n.º 157</t>
  </si>
  <si>
    <t>…rnic. en. k. Religión es como el que na, dignidad dé la iglesia catedral de Salamanca , vacante por fa tendría un médico que para curar á su enfermo tomase el parti llecimiento de D. Joaquín Adan, á D. Joaquín García Quiño do de introducirle en una botica, y mandarle probar uno tras nes: para una canongia tí-s Jai misma iglesia catedral, vacante de otro de todas las drogas y caldos que hay en ella......! por muirte de D. Leandro Bejar, á D. Angel José…</t>
  </si>
  <si>
    <t>AdS, Mauricio de</t>
  </si>
  <si>
    <t>Mauricio de AdS</t>
  </si>
  <si>
    <t>Gaceta de Madrid n.º 131</t>
  </si>
  <si>
    <t>PDF p. 2</t>
  </si>
  <si>
    <t>…ones que nos impone la ca te también de todo el pueblo sucedió inmediatamente á nueva ridad pata consuelo y alivio de los pobres enfermos.” tan aflictiva. El Sr. mariscal de campo conde Mauricio de AdS. M. respondió: hemar, comandante de la guarnición, dispuso se celebrasen en el „Estoy bien informado del mucho zelo cor. ue servís á los dia de ayer unas solemnes exequias por el alma del difunto Rey, enfermos. Continuad, señoras, y contad con mi beneficencia…</t>
  </si>
  <si>
    <t>Adurriaga, Ramón María de</t>
  </si>
  <si>
    <t>Ramón María de Adurriaga</t>
  </si>
  <si>
    <t>Gaceta de Madrid n.º 47</t>
  </si>
  <si>
    <t>…luminado á la vez mas que por uno de sus dos hemisferios; del Excmo. é limo. Sr. D. Rodrigo Antonio de Orellana, al y que por consiguiente en su rotación tiene sus noches como Dr. D. Ramón María de Adurriaga , Dean de la Metropolita sus dias. na de Búrgos; para el de Guadix y Baza al Dr. D. Juan Josef 4.0 Los planetas que acompañan á este astro no giran alre Cordon , Dean de la ig’esia catedral de Cádiz; y para el de Co dedor de ¿1, sino solamente alrededor de un…</t>
  </si>
  <si>
    <t>Aeuirre, Francisco</t>
  </si>
  <si>
    <t>Francisco Aeuirre</t>
  </si>
  <si>
    <t>Gaceta de Madrid n.º 119</t>
  </si>
  <si>
    <t>475</t>
  </si>
  <si>
    <t>…n relación con las desdichas que padezco &amp;c. &amp;c.” marina francesa. La goleta Diligente, á las órdenes del alférez de El autor de este testamento es el Rey Luis xvi: en él se navio D. Francisco Aeuirre, empezó el \() á incomodar con sus muestra, asi como en su vida, piadoso, bueno, cristiano, vir fuegos las baterías de la isla, llamando oportunamente la aten tuoso, cuando el de Bonaparte está inficionado del triple crimen ción del enemigo, mientras se ataca…</t>
  </si>
  <si>
    <t>Africa, Juan Alvade Portugal y</t>
  </si>
  <si>
    <t>Juan Alvade Portugal y Africa</t>
  </si>
  <si>
    <t>Gaceta de Madrid n.º 86</t>
  </si>
  <si>
    <t>PDF p. 1</t>
  </si>
  <si>
    <t>…sca cogida vida deV. M- para bien de esta monarquía.=Señor,—A L. IX-■ P. por españoles con sus artes y embarcaciones de pescar en la costas de V. M.=Pedro Gerónimo Gomez.=Reg¡dor, D. Juan Alvade Portugal y Africa, se admita y considere como nacional á su rcz. =Diputado, D. Josef Diaz.= Andres Barbosa.=Juan Alanintroducción en nuestras plazas siempre que se presente en fres so Eorreto.xcijosef Zamorano. = Andrés Pérez déla Vega, se co. De orden de S. M. lo comunico á V…</t>
  </si>
  <si>
    <t>Agreda, Esteban de</t>
  </si>
  <si>
    <t>Esteban de Agreda</t>
  </si>
  <si>
    <t>Gaceta de Madrid n.º 161</t>
  </si>
  <si>
    <t>…e Noviembre último, de que estando de Cámara D. Vicente López y el Director ¿eneral y escultor practicando la smta visita de su ministerio pastoral en la villa honorario de Cámara D. Esteban de Agreda. de Azuaga, tuvo la, dulce satisfacción de que abjurasen sus er ; Luego que SS. MM. y AA. entraron en las primeras salas, rores y se reconciliasen al gremio de -nuestra santa Iglesia Católi mandó S. M. á D. Vicente López .acompañase á S. A. R. el ca, Apostóli…</t>
  </si>
  <si>
    <t>Agua, Isidro Benito</t>
  </si>
  <si>
    <t>Isidro Benito Agua</t>
  </si>
  <si>
    <t>…la primera especulación? che y Moya: para el dé Hellin á D. Ramón Antonio Antuua. „Nuestro comercio y giros siguen, enteramente paralizados, ño: para el de Valencia de Don Juan á D. Isidro Benito Agua perdida absolutamente la industria fabril, la agricultura sin em do: para el de Medina del Campo á D. Manuel Martin Bayon; peño, las minas arruinadas, las rentas del estado generalmente para el de Soria á D. Josef Ganancias y'Villairoei : para el de nulas, pe…</t>
  </si>
  <si>
    <t>Aguado, Antonio</t>
  </si>
  <si>
    <t>Antonio Aguado</t>
  </si>
  <si>
    <t>Gaceta de Madrid n.º 154</t>
  </si>
  <si>
    <t>…eyó Mr. O’Connell un anuncio que se fijó en D. Casimiro Peralta, D. Ramón Soler, D. AndrésBlanes, Don Baltimore, cuyo contenido es tan increíble y tan contrario á Alanuel Cossío y D. Antonio Aguado. las ideas de justicia y aun á las de humanidad, qua no nos de El grado de Coronel, á D. Josef Domingo Vidart. terminaríamos á trascribirlo á nuestros lectores , si no se probase El de Teniente Coronel de infantería y caballería, áD. Anto su autenticidad por…</t>
  </si>
  <si>
    <t>Aguado, Jesualdo</t>
  </si>
  <si>
    <t>Jesualdo Aguado</t>
  </si>
  <si>
    <t>Gaceta de Madrid n.º 137</t>
  </si>
  <si>
    <t>…lozo, canónigo de Ciudad-Rodrigo; y para la sexta nunciando un elocuente discurso el capellán del batallón Doctor capellanía vacante en la iglesia catedral de Almería, por falleci D. Jesualdo Aguado, racionero medio del limo, cabildo, en el miento de D. Juan Díaz Montero, á D. Manuel Ferrandiz. que haciendo un paralelo entre la milicia nacional y la Realista, propuso los diversos objetos de su formación, y la enorme dife» __ Tenemos la complacencia de an…</t>
  </si>
  <si>
    <t>Aguado, María Antonia</t>
  </si>
  <si>
    <t>María Antonia Aguado</t>
  </si>
  <si>
    <t>Gaceta de Madrid n.º 80</t>
  </si>
  <si>
    <t>…n Gómez, ausenté, y he sus inmorales demagogos. » redero en cierta parte de los bienes quedados por fallecimiento de ,,E1 desorden de la plazs, dice, ha llegado á su último grado •Doña María Antonia Aguado, vecina que fue de esta corte, de horror. Los soldados ebrios éinsubordinados y la plebe fasci para qué manifieste su paradero, y se le instruya de los autos de nada insultán con las armas á los vecinos pacíficos, y hasta á las la testamentaría de esta y su e…</t>
  </si>
  <si>
    <t>Aguaron, Joaquín Iñigo</t>
  </si>
  <si>
    <t>Joaquín Iñigo Aguaron</t>
  </si>
  <si>
    <t>Gaceta de Madrid n.º 144</t>
  </si>
  <si>
    <t>579</t>
  </si>
  <si>
    <t>…as elevada debe de ser la parte del Africa donde de la misma iglesia, vacante por fallecimiento de D. Josef Es ha muerto el doctor Andney. Será menester probablemente una trada, á D. Joaquín Iñigo Aguaron: para el arcedianato de Terelevación de mas de 149 pies sobre el nivel del mar para que el rantona, dignidad de la iglesia catedral de Lérida, vacante por frió pueda llegar á este grado de intensidad, bajo el paralelo 12 fallecimiento de D. Josef Pur-roy, á D…</t>
  </si>
  <si>
    <t>Aguiar, Josef Vena y</t>
  </si>
  <si>
    <t>Josef Vena y Aguiar</t>
  </si>
  <si>
    <t>…arin SantoCristo de los Afli suficiente la carcelería que ha sufrido. A Demetrio Requena , Don gidos, donde se cometió el asesinato, Josef Morales, cabo del Josef Fernandez Neira, D. Josef Vena y Aguiar, D. Ramón resguardo, Antonio Vallejo y D. Josef Rodríguez, ayudante de María Artcaga, D. Fernando Sánchez Gil, D. Luis Mendo esta plaza, sufrieron la pena de horca, presenciándolo Josef Ma za, Isidro Amigo y Juan Suarez, les absuelvo libremente y sin ría Viet…</t>
  </si>
  <si>
    <t>Aguilar, Bernardino</t>
  </si>
  <si>
    <t>Bernardino Aguilar</t>
  </si>
  <si>
    <t>…e pagan de pro á.los alféreces D. Francisco Castaño, D. Pedro Martínez, Don pios y arbitrios, de los cuales han de darse íoo.anuales á la viu Antonio Lucero, D. Fernando Sánchez , D. Bernardino Aguilar, da del anterior, de edad de 76 anos, durante, su vida. La pbli— ; D. Agapito Hernández, D. Francisco Izque y D. Manuel Mos- gacion es asistir á los enfermos paisanos y militares que. se je- j queda: el empleo efectivo de teniente á D. Narciso Irigoyen, ciban…</t>
  </si>
  <si>
    <t>Aguirre, Gerónimo</t>
  </si>
  <si>
    <t>Gerónimo Aguirre</t>
  </si>
  <si>
    <t>…r. D. Francisco Badillo, regidor decano. Francisco Ramírez Corral, escribano; Ramón Dieguez, confi D. Tomas Serrano, regidor. D. Alfonso Campo, labrador, co dente de D. Juan Feas; D. Gerónimo Aguirre, D. Pedro Rolmandante de voluntarios Realistas, y D. Rafael García, fiel de dan,D. Juan Manuel de Noriega, cirujano; Antonio García, fechos. Ventura Viílamil, Antonio Jiménez, Manuel Fernandez Capa-* En Cozar. Juan de Bustos Villcna, labrador y Luis Garrido,…</t>
  </si>
  <si>
    <t>Agus</t>
  </si>
  <si>
    <t>…n el mandante'D. Juan López Cobos; de teniente coronel al capi de esta cindadela, é igual pena á .Roque Casanova (ya difunto): tán D.. Julián Oliveros,; de capitán á los tenientes D. Agus asimismo en rebeldía á Matías Greño, Agustín Chasco y Te— tín Alcafar, D. Manuel Pacheco y D. Pedro Dávila: de .tenien Xesforo Armañazas, el primero en dos años, y los otros dos en te ajos subtenientes D. Juan Antonio Ugarteche, D. Rudesinseis meses de presid…</t>
  </si>
  <si>
    <t>Agustín</t>
  </si>
  <si>
    <t>Gaceta de Madrid n.º 99</t>
  </si>
  <si>
    <t>…ra probar que el Perú no puede Se cita á D. Manuel de Lanchas ( cuyo paradero se ignora), ser independiente, porque en el Callao se ha ejecutado una suble hijo y único heredero de D. Agustín, que falleció el 10 de Ju^ vación que favorece ál realismo”: y después sigue en el lenguage lio último, y á los acreedores é interesados en la testamentaría tan gastado del liberalismo : „Del mismo modo que no' ha ne de este, para que acudan á usar de su dere…</t>
  </si>
  <si>
    <t>Gaceta de Madrid n.º 104</t>
  </si>
  <si>
    <t>…siguientes : por esta ú la otra Potencia, y principalmente no puede tolerar Documento t.° que este mundo sea presa de todos los horrores de la anarquía, y ,, Exposición del Excmo. Sr. D. Agustín de ltur bideS que reine el degüello en nombre de una independencia que no es „EÍ amor á la patria animó el grito de Iguala : él me hizo otra cosa que el sueño del robo y el voto de una ambición ciega. salir de ella arrostrando graves obstáculos, y arde hov en…</t>
  </si>
  <si>
    <t>Agustin</t>
  </si>
  <si>
    <t>…iez., presbítero, tiple de !a capilla Real; D. Francisco Barrio, tillo de Sta. Cruz de Tenerife; al de igual clase D. Antonio Tepresbítero; D. Francisco Pereira, teniente coronel; D. Agustin randen , cuatro en el de Ibiza en las islas Baleares: á Josef María Escudero, Josef Garahañ Cantero, D. Cirios Teodoro Gil, te Vieti en ocho de presidio en uno de los., de Africa, apercibido niente coronel retirado; D. Josef Aragón, teniente coronel; Don de q…</t>
  </si>
  <si>
    <t>Gaceta de Madrid n.º 164</t>
  </si>
  <si>
    <t>…so, servado entre los colombianos, que por mas que estos se esfuer grado de teniente coronel. cen en pintarnos prosperidades, será difícil ya desvanecer la opi - Dragones. Capitán D. Agustín de las Rivas, grado de te nión que se ha formado de que aquella pueva república ño po niente coronel de caballería. drá nunca consolidarse, ni ser útil para ella, y menos para ¿5 Real Infante D. Carlos, Subteniente D, Francisco Reina» comercio de Europa. Sus…</t>
  </si>
  <si>
    <t>Agustín, Manuel</t>
  </si>
  <si>
    <t>Manuel Agustín</t>
  </si>
  <si>
    <t>Gaceta de Madrid n.º 85</t>
  </si>
  <si>
    <t>…viduos que en las épocas de persecu Habiendo tomado el Rey nuestro Señor en consideración ción contra su Real Persona se han acogido en esta expresada las expósicio'nés hechas por D. Manuel Agustín deHeredia, prior villa y su término, no quieren ser los úFtlmos en dar á V M. del consulado de Málaga, y de la'junta de comercio de Catalu una prueba del mucho amor que le profesan consiguiente al Real ña, relativa á qué se habilite 1*.bandera extrangera para…</t>
  </si>
  <si>
    <t>Agustina</t>
  </si>
  <si>
    <t>Noticia política o diplomática</t>
  </si>
  <si>
    <t>Gaceta de Madrid n.º 95</t>
  </si>
  <si>
    <t>extravíos de gente inmoral y perdida, han paralizado las medidas Ordoñez, su muge» é hija Doña Agustina: Doña Teresa y Doña del Gobierno español; y que no es piopio de la generosidad de Lorenza Rodríguez: Doña Magdalena González: D. Luis Pica: la Gran Bretaña valerse del pretexto de la debilidad de su anti Doña Tomasa Cianea: Luis Argenson: Doña Micaela López g…</t>
  </si>
  <si>
    <t>Ah, Josef Ignacio</t>
  </si>
  <si>
    <t>Josef Ignacio Ah</t>
  </si>
  <si>
    <t>Gaceta de Madrid n.º 124</t>
  </si>
  <si>
    <t>497</t>
  </si>
  <si>
    <t>…sarán en el acto á la El Rey nuestro Señor se ha servido nombrar capitán gene Excma. audiencia de esta capital para que me manifieste el suyo ral de Andalucía al mariscal de campó D. Josef Ignacio Ah‘acon igual franqueza y brevedad, en cuya vista, después de oir al rez Campana: para las islas Baleares ál teniente general D.-jaan Sr. asesor general del vireinato, resolveré lo que á tanta luz y pru Caro: para Galicia al de igual clase D Pedro Sarsfield, des…</t>
  </si>
  <si>
    <t>AIes, Nicolás de Bartolomé</t>
  </si>
  <si>
    <t>Nicolás de Bartolomé AIes</t>
  </si>
  <si>
    <t>Gaceta de Madrid n.º 159</t>
  </si>
  <si>
    <t>…ios libros impíos, inmora Para el corregimiento de Madrigal á D. Mariano Josef Verles y sediciosos del siglo xvnr. Lo que ha hecho en esta parte gara y Perez: para el de Alhama á D. Nicolás de Bartolomé AIes espantoso, pues ha reproducido veneno en cantidad suficiente varez Pardo: para el de Rota yChipiona á D. Juan Miguel Her para trastornar el mundo entero. Dos ó tres ejemplares bastarán nández ; y para la vara de alcalde mayor de Arahal á D. Cris para hacerlo…</t>
  </si>
  <si>
    <t>Aimerich, Josef</t>
  </si>
  <si>
    <t>Josef Aimerich</t>
  </si>
  <si>
    <t>Gaceta de Madrid n.º 103</t>
  </si>
  <si>
    <t>…al barón de Agosto de 1824.=A D. Josef de la Cruz. de Eróles, del Mariscal de campo é Inspector general de infan Real orden comunicada ror el Ministerio de la Guerra en 19 detería D. Josef Aimerich, y el Brigadier J). Carlos Ulman, la Julio puraque los oficiales arrobantes ae las cajas ae quintoscual reconocerá Ips documentos de ios pretendientes, pedirá los perciban tu sueldo forlas mismas, juque no se retarde el socorroque juzgue necesarios para la de…</t>
  </si>
  <si>
    <t>Aimerich, Josef de</t>
  </si>
  <si>
    <t>Josef de Aimerich</t>
  </si>
  <si>
    <t>Gaceta de Madrid n.º 110</t>
  </si>
  <si>
    <t>…no puede dejar de perderse. y en su consecuencia ha nombrado para que lo desempeñe inte „Sí: mal le sucederá á cualquier escritor de entre nosotros, rinamente al Mariscal de Campo D. Josef de Aimerich, rete que desdeñando nuestro gran siglo literario, crea poseer mas gra niendo la inspección general de infantería. cia que Fenelon, mas nobleza que Hacine, mas graciosidad que Lafontaine, mas originalidad que la Bruyere, m"j vigor que Con la misma fecha se ha…</t>
  </si>
  <si>
    <t>Air</t>
  </si>
  <si>
    <t>…lo ejecutasen solo, 50. Adoptarán los administradores las precauciones oportu y no‘Con otro» malhechores. nas, ademas de las que están‘en práctica, para que no se intro Cuando el: ministro Air. Cotton volvió á ver á Mr. Fauntleduzcan maten h¡ consuman ganados que no hayan pagado los toy le halló menos sosegado. Tenia en su» ojos pintada la muer deréchos de ptiérrás, mezclándose con los que pernocten dentré te con todo su terror; pero bastaron para…</t>
  </si>
  <si>
    <t>Al, Clemente</t>
  </si>
  <si>
    <t>Clemente Al</t>
  </si>
  <si>
    <t>Gaceta de Madrid n.º 155</t>
  </si>
  <si>
    <t>…nota en otras partes un vivo Lu ¡s Montero, D. Francisco Luna y D. Josef xVlaiieluz: de te deseo de volver á la quietud del antiguo gobierno, y aun en la niente á ios subtenientes D. Clemente Al varado y D. Eugenio capital misma se ve, á no poder dudarlo, una completa indife Lanac : de subteniente á los sargentos primeros D. josef Guillen, rencia; de modo que abrirán con gusto las puertas al vencedor. (2) D. Simón Jorge, y á los cadetes D. Antonio Le…</t>
  </si>
  <si>
    <t>Al-, Nicolás Antonio de</t>
  </si>
  <si>
    <t>Nicolás Antonio de Al-</t>
  </si>
  <si>
    <t>Gaceta de Madrid n.º 87</t>
  </si>
  <si>
    <t>…reunidos por teniente de corregidor de esta muy herética villa , y escribanía de su gefe se les leyese por uno de sus oficiales mas graduados la Casado, á pedimento de la parte de D. Nicolás Antonio de Al-* circular despachada por el limo. Sr. Gobernador del Consejo en dama, vecino y dei comercio de ia ciudad de Santander , se cita 23 de Febrero último; previniéndose mismo tiempo que el por término de 20 días que principiarán á contarse desde boy, i ayuntamient…</t>
  </si>
  <si>
    <t>Alar</t>
  </si>
  <si>
    <t>…sepujtar orden de 18 del propio ñus; se lia dignado mandar que á Doña á mi amigo, y me proporcionase algunos hombres para lavar ej Alaría Bárbara García, Doña Alaria Villanueva v Doña Alar a cadáver y cavar la huesa. Viajando como ingleses y servidores Ramona Ruiz, viudas respectivas del cabo D. Cayetano Macha Jo, de S. M. Británica miré como un deber indispensable por mi y de los dependientes D. Miguel Calderón yD. Domingo Carretas, parte el r…</t>
  </si>
  <si>
    <t>Alarco, Juan</t>
  </si>
  <si>
    <t>Juan Alarco</t>
  </si>
  <si>
    <t>Gaceta de Madrid n.º 27</t>
  </si>
  <si>
    <t>…, se significaba por el cráter de Marco, Regidor .^Silvestre Tierra, Síndico Procurador.=:l;elix sus labios. A voz en grito se han pronunciado mas de una vez en Lassa, Secretario.—D. Juan Alarco, Presbítero y Presiden te.cr este recinto los afectuosos vivas ai bobera no absoluto y á la Re D. Pascual de Moros, Cura de almas.=D. Jagobo Percebal, Be ligión, sin que el formidable ¿ imponente brazo de un gefe in neficiado.” exorable, domiciliado á una leg…</t>
  </si>
  <si>
    <t>Alaria, Josef</t>
  </si>
  <si>
    <t>Josef Alaria</t>
  </si>
  <si>
    <t>Gaceta de Madrid n.º 2</t>
  </si>
  <si>
    <t>…, Secretario." ties de placer y de jubiló que ha causado en sus corazones la tan. suspirada libertad, como-también ios sacrificios de todas clases ; D. Josef.Mariano dcaCabtnes y D. Josef Alaria de/Carcer, qué han'prestado para conseguirla , el Ayuntamiento de vuestra el primero Regidor decano , y el segundo Sindico procurador del antiquísima ciudad de Huete no llenarla sus deberes ni corres-- Ayuntamiento provisional de.Barcelona , el día 14 del com…</t>
  </si>
  <si>
    <t>Alatco</t>
  </si>
  <si>
    <t>Gaceta de Madrid n.º 117</t>
  </si>
  <si>
    <t>…por las leyes y reglamen Francisco I.opez Vico, capellán del Forrosiho, aldea de dicho tos, á excepción de las relativas a k facultad de teología protes Arquillos, sea colocado. A D. Alatco (.sarcia bravo, D. Juan tante, con respecto a las cuales las funcione-, del Gran—Maestra Ignacio Sai avui y Juan del Campo que se le, coloque en el unió se ejercerán por un individuo de nuestro Consejo Real cíe Ins de Correos, Camino.,, (.ane.Ies, Salinas 11…</t>
  </si>
  <si>
    <t>Alba, Lorenzo Hernández</t>
  </si>
  <si>
    <t>Lorenzo Hernández Alba</t>
  </si>
  <si>
    <t>Gaceta de Madrid n.º 31</t>
  </si>
  <si>
    <t>…nozcan. Sin embar el de la catedral de Coria á D. Antonio Martínez Oliva: para eL go, no debe extrañar el público que el Senado griego haga por con de la metropolitana de Toledo á D. Lorenzo Hernández Alba; traer un empréstito para poder concluir felizmente tan noble y para el de la catedral de Cuenca á D. Ramón de Mier yTcran. empresa. En su consecuencia, yen virtud de sus poderes, ha elegido el poder ejecutivo a los Srcs. Juan Orlandos y Andrés También se ha…</t>
  </si>
  <si>
    <t>Albani</t>
  </si>
  <si>
    <t>…n muorden de 16 de Mayo de 1818, y á los capitanes ó maestres de tha atención las tres iglesias patriarcales. buques mercantes á quienes adeude la Real Hacienda el traspor —Mr. el cardenal Albani, secretario de Breves, ha sido nom te de América á la Península, ó de los puertos insurgentes de brado Legado de Bolonia. América á otros de los mismos dominios que obedeciesen ai INGLATERRA. Gobierno español de S. M., se les satisfaga su importe con pre fere…</t>
  </si>
  <si>
    <t>Alberto</t>
  </si>
  <si>
    <t>Gaceta de Madrid n.º 74</t>
  </si>
  <si>
    <t>…riales se dirigirán al síndico procurador hasta el dia ai del actual. habia pacificado, el Perú estaba sumiso, la Costa-firme sostenía Elementos de matemáticas puras y mixtas por D. Alberto el honor de nuestras armas, y Buenos-Aires, y-Chile segura Lista, profesor de matemáticas en la casa de educación sita en la mente se hubieran recobrado, si hubiese llegado á su destino la calle de S. Mateo de esta corte: segunda edición, tomo a.° Se expedici…</t>
  </si>
  <si>
    <t>Albornoz, Pedro</t>
  </si>
  <si>
    <t>Pedro Albornoz</t>
  </si>
  <si>
    <t>…a, á D. Ignacio Flinch; y para el palacio. deanato de la santa iglesia catedral de Orihuela, vacante por fa Cuenta lo que le ocurrió en una de las poblaciones de su llecimiento de D. Pedro Albornoz , á D. Melchor de Valdivielso. tránsito, que por ello puede conjeturarse el estado de la opinión Para la Abadía del Real monasterio d* S. Pedro de Camproque indica, nada exagerado. Después de cenar en la posada ad don, de la congregación benedictina claustral…</t>
  </si>
  <si>
    <t>Alcalde</t>
  </si>
  <si>
    <t>Gaceta de Madrid n.º 24</t>
  </si>
  <si>
    <t>PDF p. 6</t>
  </si>
  <si>
    <t>…dolo de la indepen esta corte en' la calle de S. Andrés y Divido Pastor,-barrio dé dencia es adorado ciegamente por los que no saben que jamas la¿5-Maravillas, por providencia del Sr. Alcalde defÉprte Hérregozarán de ella en aquéllos países, y no hemos sido pidos.ni den ro Prieto, y consentimiento del dueño é inquilino. Quien qui-r tro ni fuera de España, y al contrario perseguidos como enemi siere recibirlo-^ por justa tasación de peritos que se…</t>
  </si>
  <si>
    <t>…pia Méjico rI de Junio. calle de Preciados, esquina á la puerta dal Sol, núm. 16, á ente „A1 cabo no bastó la precipitada convocatoria del Congreso rarse de cierta providencia del Sr. Alcalde decano, Juez conser de Méjico, para la reunión de otro nuevo, á detener el torrente vador del Real derecho de Décimas; apercibidos que de no veri que arrastraba á las provincias á negar su reconocimiento al Go ficarlo se tomará la providencia que corresponda…</t>
  </si>
  <si>
    <t>Gaceta de Madrid n.º 46</t>
  </si>
  <si>
    <t>…rase su cartón; mas declaró decisivamente que nadie ha vitorear todos al Rey mas perseguido y amado. En secútela el bía de votar sino detras del cartón. Varios electores amigos de Sr. Alcalde mayor Corregidor interino D. Antonio Chamodim este clamaban por lo mamo, dando desentonados gritos, y tur dirigió al batallón una enérgica proclama, recordando a los lea bando el orden. Intimé entonces al elector que se retirara, de les manresanos sus virtude…</t>
  </si>
  <si>
    <t>…ínimo por sí ó procurador dentro del término de 20 dias, que por se calor; que á pesar de la demostración de Roemer, se establecerá gundo y último se les asigna, en el juzgado del Sr. Alcalde de que estos rayos llegan á nosotros en un instante, según el sistema Gasa y Corte D. Manuel Victoriano Lozano y escribanía de Doii de Descartes; que Schmith no ha resuelto tampoco el problema, Joaquin Sánchez; apercibidos que de no ejecutarlo, les parará por…</t>
  </si>
  <si>
    <t>Alcalde, Rafael</t>
  </si>
  <si>
    <t>Rafael Alcalde</t>
  </si>
  <si>
    <t>Gaceta de Madrid n.º 22</t>
  </si>
  <si>
    <t>…ojos sombríos, el Igualmente queriendo S. M. recompensar los servicios del rostro pálido, y temblando con los crímenes que medita; sus es Capitán retirado á dispersos en Fullecas D. Rafael Alcalde, se pantosas miradas parece que señalan las víctimas: ios hombres de ha servido nombrarle Tesorero de Rentas de Máiaga. bien huyen á su presencia: sube á la tribuna, y empieza á tronar en estos términos: En la noche del 11 de este mes se dignaron SS. MM. y A…</t>
  </si>
  <si>
    <t>Alcán, Tomas María</t>
  </si>
  <si>
    <t>Tomas María Alcán</t>
  </si>
  <si>
    <t>…o: para;e! de Espera á Don con grado-de coronel: grado de teniente coronel al capitán Don Francisco Fernandez de Galvez: para el de Niebla a D. Anto .Ráfael Sobrino:.de capitán al teniente D. Tomas María Alcán nio Guzman yEmanuel: para el de Mayorga á D. Alonso Gar tara; y de alférez al sargento primero D Gregorio Castro. cía y González: para el de Gibraltar á D. Josef Vicente de Cas . Escuadrón Je dragones de Lima. Grado de teniente coronel tro: para el de Zahara…</t>
  </si>
  <si>
    <t>Alcántara, Pedro de</t>
  </si>
  <si>
    <t>Pedro de Alcántara</t>
  </si>
  <si>
    <t>Gaceta de Madrid n.º 101</t>
  </si>
  <si>
    <t>de su edad el Excmo. Sr. D. Pedro de Alcántara tope* de Z&gt;'tSt- el agua, y separar por consiguiente el gas hidrógeno del oxígeno: ga Alvarez de Toledo, conde de Miranda, duque de Peñaranda, estos dos gases, reuniéndose de nuevo por medio de la compre marques de la Bañeza; Grande de España de primera clase…</t>
  </si>
  <si>
    <t>Alcaraz, Francisco López</t>
  </si>
  <si>
    <t>Francisco López Alcaraz</t>
  </si>
  <si>
    <t>Gaceta de Madrid n.º 81</t>
  </si>
  <si>
    <t>…á fin de evitar consejero de Estado , en cuya calidad ha nombrado 8. M.áV. E., aquellos perjuicios. En su consecuencia el tribunal, conforme con de los dos consejeros de Hacienda D. Francisco López Alcaraz y lo que le han expuesto sus Fiscales , y con arreglo al art. 1 5 de D. Jacobo María de Parga, y de los dos cónsules generales Don la ordenanza de reemplazos de 27 de Octubre de 1800, se ha Pedro Ortiz de Zugasti y D. Mateo de la Serna. Ademas de aque servido…</t>
  </si>
  <si>
    <t>Alcaraz, Francisco López de</t>
  </si>
  <si>
    <t>Francisco López de Alcaraz</t>
  </si>
  <si>
    <t>Gaceta de Madrid n.º 1</t>
  </si>
  <si>
    <t>…eparar y permanecer sus buques de guerra en los puertos de este circunstancias del Ministro de capa y espada del Consejo Supre pais siempre que lo necesite. (/i/. ) mo de Hacienda D. Francisco López de Alcaraz; de los Inten — Mr. Rothschild salió de Londres el sábado por la tarde, y ha dentes de ejército D. Francisco Antonio Góngora y D. Joaquín pasado á Paris con ánimo de negociar él mismo un empréstito María de Peralta y Sanz, ha venido en nombrarles Directores c…</t>
  </si>
  <si>
    <t>Gaceta de Madrid n.º 50</t>
  </si>
  <si>
    <t>…que haberse de^laiado abiertamente defensores de su ido mencionan; ha tenido á bien nombrar para Presidente de ella á latrado 1‘ernanoo hasta dar la última gota de su sangre, como D. Francisco López de Alcaraz, Ministro de capá y espada en lo acreditaron eri los 34 dias que mediaron desde que los fieles el Supremo Consejo de Hacienda, y Director general de Rentas; vasallos de V. AI. echaron por t érra el infame símbolo del ma y para vocales á D. Juan López Peñalver…</t>
  </si>
  <si>
    <t>Alcaráz, Josef Antonio</t>
  </si>
  <si>
    <t>Josef Antonio Alcaráz</t>
  </si>
  <si>
    <t>…iesta de' familia. Ha habido ademas iluminación general, en sadas á D. Josef María Jiménez Muñoz: para la de Huecija á Ja que se ha esmerado todo el pueblo, asi en la variedad, co D. Josef Antonio Alcaráz: para la de Igea á D. Jacinto Martin' mo en el lucimiento, en manifestación de su gratitud al gran Aranzana: para la de Pedraza de la Sierra á D. Pedro Fernandez Luis xvm; siendo de notar particularmente la del alojamiento Molina: para la de Alaejos á D. Ramó…</t>
  </si>
  <si>
    <t>Alcázar, Leandro</t>
  </si>
  <si>
    <t>Leandro Alcázar</t>
  </si>
  <si>
    <t>Gaceta de Madrid n.º 150</t>
  </si>
  <si>
    <t>…nstrucción elemental y de para otras dos medias raciones de la iglesia catedral de Calahor enseñanza mutua de Paris, en favor del libro mejor y mas á pro ra , por fallecimiento de D. Leandro Alcázar y D. Julián Ruiz pósito para servir de lectura al pueblo, y á los niños que concur de Reajal, á D. Manuel Torre y D. Manuel Sainz del Prado. ren á las escuelas. Trata co'n sencillez , concisión y discernimien to, pero en estilo llapp, de los principios de la re’ ^ion cristian…</t>
  </si>
  <si>
    <t>Alcocer</t>
  </si>
  <si>
    <t>…ballería al espitan D. Josef Ruedas: capitán efectivo al gra de Villena á D. Diego Martínez Pelayo: para el de la Puebla de duado D. Pedro Eguía: gradode capitán al ayudante mayor Don Alcocer á D. Joaquín González: para la vara de alcalde mayor Juan-Bautista Eguía: de alféreces á los sargentos primeros Don de Adra, Berja y Dalias á D. Miguel Antonio Cómpani: para Patricio Jiménez, D. Juan Breña y D- Marcelino Ibeyes. la de Arroyo del Puerco á D. J…</t>
  </si>
  <si>
    <t>Alcocer, Guridi y</t>
  </si>
  <si>
    <t>Guridi y Alcocer</t>
  </si>
  <si>
    <t>Gaceta de Madrid n.º 115</t>
  </si>
  <si>
    <t>…tad dirigidas al Rev nuestro Señor, que se ha llan consignadas en las que restan, y no han pedido publicarse,Península y de toda la Europa. (2) Aquí del discurso en las cortes del Sr. Guridi y Alcocer de muchos Ayuntamientos y otros cuerpos, insertamos la si guiente lista de ellas, que todas descubren los mismas deseos ycuando dijo que se arrancaban las cepas para que no pudiese ha ber este fruto en América, y de mi contestación impugnándolo. sentimientos…</t>
  </si>
  <si>
    <t>Alcolea, Vicente</t>
  </si>
  <si>
    <t>Vicente Alcolea</t>
  </si>
  <si>
    <t>Gaceta de Madrid n.º 158</t>
  </si>
  <si>
    <t>…general de dicha provincia, podría darán parte á los administradores para que dispongan la forma ocupar ahora la plaza de oficial 4.0 de la Contaduría principal, ción de causa. y D. Vicente Alcolea que ia desempeñaba interinamente conti 75. Los fieles tomarán razón »n un libro de las guias de sa nuar auxiliando ¡os trabajos de la secretaría de la junta de Agra lida de los artículos que se extraigan para otros puntos; y s: no vios con su sueldo personal;…</t>
  </si>
  <si>
    <t>Aldana, Fernando López</t>
  </si>
  <si>
    <t>Fernando López Aldana</t>
  </si>
  <si>
    <t>…rminación mandó celebrar á las tropas con salvas, y á Vocal de alta cámara de justicia. Auditor general de guerra todas las catedrales é iglesias con Te Deum. En el siguiente dare D. Fernando López Aldana. mos á la letra dicho bando con todo lo demas interesante que Particulares. Piloto D. Eduardo Valarezo, D. Fernando contiene aquel periódico, y que tanto satiriza á la Serna por esta Maldonado, presbítero D. Manuel Gallo. determinación. Ayudante deNecochea. T…</t>
  </si>
  <si>
    <t>Aldao, Mariano Dámaso de</t>
  </si>
  <si>
    <t>Mariano Dámaso de Aldao</t>
  </si>
  <si>
    <t>Gaceta de Madrid n.º 83</t>
  </si>
  <si>
    <t>…vivido todo lo. que quería s sii muerte justi Por providencia judicial se llama á los hered.ros abintestatc. fica que lo sentía de este inodo._Repuestoen su anterior destino, "de D. Mariano Dámaso de Aldao, natural de América, que ha por un decreto'tari digno de la piedad del mejor de. los Reyes, fallecido en Soandres, reino de Galicia, donde deberán acudir. como merecido por el mejor de los vasallos, reunió interinamen Ba ños de rio 3 caseros y de mar: excelen…</t>
  </si>
  <si>
    <t>Aldatna, Santiago</t>
  </si>
  <si>
    <t>Santiago Aldatna</t>
  </si>
  <si>
    <t>Gaceta de Madrid n.º 97</t>
  </si>
  <si>
    <t>…diligencias, de las que no volvieron hasta las dos de la Claramunt, en Barcelona á Juan Orea , librero, en Cádiz á tarde, los muchachos se fueron á jugar en una azotea que la casa D. Santiago Aldatna, comerciante, y en Falencia á D. Andrés tiene contigua á otras, y algún vecino divirtiéndose con ellos Moreno. les echó alguna friolera que los muchachos se comieron. A Real cédula de S. M. y Señores del Consejo, en la cual se poco rato de estar á la azotea,…</t>
  </si>
  <si>
    <t>Ale, Nisciforo</t>
  </si>
  <si>
    <t>Nisciforo Ale</t>
  </si>
  <si>
    <t>…estos clé Se cita y emplaza á los que se crean con derecho á los bienes rigos trabajar con tanto ardor para dar impulso'á un movi quedados por el fallecimiento intestado del Lie. D. Nisciforo Ale miento á que va aneja su perdición! (4), ' w jandro Martínez de Bonilla, abogado que fuedcl ilustre colegio de Las observaciones de Mr. Mollieu abrazan demasiados obje esta corte, .para que en el término preciso de 20 dias acudan á de tos para que se puedan n…</t>
  </si>
  <si>
    <t>Aleas, Manuel de</t>
  </si>
  <si>
    <t>Manuel de Aleas</t>
  </si>
  <si>
    <t>…factorías y fábricas, soñando en la riqueza ración y conservación del Real Sitio de Aran juez, sumas humilde de las minas de Méjico y el Perú, como si fuesen manantiales de criado D. Manuel de Aleas: con una descripción de sus jardines, agua descolgados de las montañas para estancarlas á su modo en fuentes, estatuas, palacio, casa del Labrador, y preciosidades sus riberas &amp;c. Londres 20 y 22 de Junio 824. que hay en él; útil é instructivo para los que no…</t>
  </si>
  <si>
    <t>Alelizon, Santiago</t>
  </si>
  <si>
    <t>Santiago Alelizon</t>
  </si>
  <si>
    <t>…enos-Aires y Valparaíso, dando niente D. Josef Basombrio, alfetez D. Esteban Salmón, iden» la vela de este último el io del corriente mes, su comandante D. Damian Alzamora, piloto D. Santiago Alelizon, idem Don Mr. Willink. Pedro Arteaga, oficial segundo de armada D. Desiderio Fan. Participa la plausible noticia que los comerciantes ingleses re E. M. de plaza. Capitán graduado D. Pedro Molero, te sidentes en Valparaíso habian recibido, y era vulgar en dich…</t>
  </si>
  <si>
    <t>Alencar</t>
  </si>
  <si>
    <t>Gaceta de Madrid n.º 19</t>
  </si>
  <si>
    <t>…ES. en que fue disuelta. Agricultura. La sesión del dia 10 ftie tumultuosa, á consecuencia de una La siembra de los éranos, como una de las operaciones mas indicación hecha por el Sr. Alencar para que fuese admitido el interesantes de la agricultura , y que iníluye no solo en la buena pueblo en el salón, la que fue aprobada; y el Señor Presidente ó mala vegetación de las plantas , sino también en el aumento o levantó la sesión, viendo que infiuian…</t>
  </si>
  <si>
    <t>Almansa, Pedro de Irigoen y</t>
  </si>
  <si>
    <t>Pedro de Irigoen y Almansa</t>
  </si>
  <si>
    <t>Gaceta de Madrid n.º 54</t>
  </si>
  <si>
    <t>…muy concurrido de los Síes. Embajado Casa y Corte á 1). Antonio María de Segovia: pava ia Agencia res, Grandes, individuos del cabildo y del Ayuntamiento, de Fiscal de la Cámara á D. Pedro de Irigoen y Almansa: para</t>
  </si>
  <si>
    <t>Almaraz, Juan de</t>
  </si>
  <si>
    <t>Juan de Almaraz</t>
  </si>
  <si>
    <t>407</t>
  </si>
  <si>
    <t>…físicos. El 13 de Julio descargó de repente en aquel timo, después de cuatro dias de cuarentena , y fue entregado por territorio una violenta tempestad, acompañada de tan gran can D. Juan de Almaraz, capellán de honor de la augusta Ditunta, tidad de piedra, que en menos de algunos minutos arraso toda la al Teniente general marques de S. Martin , comisionado al inu li cosecha en el radio de una legua. Sin embargo, en el centro mis to por el Rey nuestro Se…</t>
  </si>
  <si>
    <t>Almaria, Alfonso Miguel</t>
  </si>
  <si>
    <t>Alfonso Miguel Almaria</t>
  </si>
  <si>
    <t>…via, Roque Rodríguez, D. Juan Piedracueva, 4e Infantes. D. Isidoro María Fernandez Bonacho, alguacil ma Pedro Quíntelas, Andrés Antelo, Josef María Antclo, Manuel yor y hacendado. D. Alfonso Miguel Almaria, escribano. Don García y Andrés Salgado. Josef Tomas Muñoz, caballero del hábito de Santiago, adminis Todos estos presos fueron escoltados por algunos milicianos trador de la casa de Uclés. D. Ventura Herrera, contador de nacionales y otros del batallón sagra…</t>
  </si>
  <si>
    <t>Almarza, Tomasa</t>
  </si>
  <si>
    <t>Tomasa Almarza</t>
  </si>
  <si>
    <t>…auxilio, claro es que pretende fundar la doctrina Fowy Ataré», Doña María Velasco, Doña Vicenta- Ramos y del liberalismo sobre las ruinas del evangelio. Véase si ho el si Vadillo, Doña Tomasa Almarza, Doña Melchora Menaza, guiente párrafo de la memoria de Mr. Carlos Remusat, que man Doña María dél Carmen ,y Doña Mañuela Herrera, D, Juan de dó imprimir la sociedad. Torres y.Roel, Doña .María Manuela Osteret, D. Pedro Dega,,Es un principio de estos, tiempos…</t>
  </si>
  <si>
    <t>Almazan, Joaquín</t>
  </si>
  <si>
    <t>Joaquín Almazan</t>
  </si>
  <si>
    <t>Gaceta de Madrid n.º 30</t>
  </si>
  <si>
    <t>…concilien con la madre patria. da: D. Miguel Otal, ídem: D. Francisco Martinez Gaiin— El periódico ingles The Courier, que ya no tiene opinión fija, soga, Alcalde de Casa y Corte: D. Joaquín Almazan, ídem: Don y que incurre en errores los mas clásicos, habla hoy del decreto Tadeo Ignacio Gil, ídem: D. Luis de León, ídem: D. Gabriel sobre la libertad de comercio del mismo modo que nuestros pe Suarez Valdés, Oidor jubilado de la Chancíllenla de Granada, ri…</t>
  </si>
  <si>
    <t>Almeida, Manuel</t>
  </si>
  <si>
    <t>Manuel Almeida</t>
  </si>
  <si>
    <t>…los subtenientes D. Alejo Esquivel del calor y del frió. y D. Genaro Marcos: de subtenientes á los sargentos primeros Se advierte desde luego que el carácter físico y moral de los D. Manuel Almeida, D. Antonio bien, y al cadete 1&gt;. Manuel habitantes debe variar como el clima y las producciones de la Vizcarra. tierra , y por consiguiente las ideas, opiniones y afecciones po Artillería. Grado de teniente coronel de infantería al capí- líticas no pueden di…</t>
  </si>
  <si>
    <t>Almirante</t>
  </si>
  <si>
    <t>Actividad económica o mercantil</t>
  </si>
  <si>
    <t>Gaceta de Madrid n.º 32</t>
  </si>
  <si>
    <t>…an fondos, y fondos considerablesy corbeta HekJa lo eféctuará esta tarde ó mañana al amanecer. La aguardar á que el arreglo de las Rentas proporcione los ahorros determinación del Sr. Almirante es atacar y apoderarse de los que de él se espetan, seria diferir lá protección que es debida á argelinos donde los encuentre , manifestándoles después que no tan grandes intereses para un tiempó en que acaso les fuera in obstante que S. M. el Rey de ios Pais…</t>
  </si>
  <si>
    <t>Alonso</t>
  </si>
  <si>
    <t>…n Real decreto con fecha 7 de diariamente el Emperador Cirios v: asimismo las poesías manus Abril concediendo un entero perdón, en favor de 18 individuos critas que compuso el Rey D. Alonso el Sabio: los devocionarios condenados en 1821 y 1823 por sentencia dal tribunal superior en carácter talmúdico-, escritos en hojas de palma: el himno que del departamento de la Vienne. Es una data feliz haber elegido los Maronitas cantaban el domingo de Ramo…</t>
  </si>
  <si>
    <t>Alonso, Cándido García</t>
  </si>
  <si>
    <t>Cándido García Alonso</t>
  </si>
  <si>
    <t>…var la tranquilidad públi á su pobreza les condeno en seis meses de cárcel en la pública de ca y las del intendente de policía, habiendo conseguido que se la ciudad de Santiago. A D. Cándido García Alonso y D. Eu- ejecutase la sentencia sin que se alterase el orden en lo mas mí sebio Valle en 4© rs. de multa á cada uno , aplicados á los gas nimo. tos de la causa, si los bienes de los reos no alcanzasen á cubrir No se ha visto jamas una compostura igual en la multitud d…</t>
  </si>
  <si>
    <t>Alonso, Ignacio</t>
  </si>
  <si>
    <t>Ignacio Alonso</t>
  </si>
  <si>
    <t>Gaceta de Madrid n.º 77</t>
  </si>
  <si>
    <t>…E MADRID. JUEVES 17 DE JUNIO DE 1824 --------- in — r—™ ---------------ARTICULO DE; OFICIO. los dias mas críticos y calamitosos fue el apoyo de las tropas fie les, y iadivision de D. Ignacio Alonso. Cuevillas encontró en Me Tres Reales órdenes cómmkadas JpoY él Ministerio de' Hacienda S dina su refugio, su socorro, su vestuario, armamentos y todos la Dirección geniral de Rentas, con fecha de i.° de Junio. los demas auxilios que podia apetecer de un pueb…</t>
  </si>
  <si>
    <t>Alonso, Rodrigo</t>
  </si>
  <si>
    <t>Rodrigo Alonso</t>
  </si>
  <si>
    <t>…tie hacen á nues de Paula Escudero: para la de Archidona á D. Blas Antonio tro gobierno de Jos productos de sus efectos que comercian en Martel: para la de Palacios de Balduerna á D. Rodrigo Alonso nuestro propio suelo, resarcen con ventajas lo que pueden per Flores: para la del Burgo de Osma á D. Ramón de Santiyan y la der en las ventas á precios ínfimos, y cada dia mas baratos. Torre: para la de Yecla á D. Juan Belmonte: para la de Priego ,,Los efecto…</t>
  </si>
  <si>
    <t>Alonso, Víctores</t>
  </si>
  <si>
    <t>Víctores Alonso</t>
  </si>
  <si>
    <t>Gaceta de Madrid n.º 138</t>
  </si>
  <si>
    <t>…os: hay siete presos, to para las de Ja iglesia colegial de S. Quirce, arzobispado de Bur dos vecinos de Figeae, que figuran en esta causa; y se han exa gos , por fallecimiento de D. Víctores Alonso y D. Ventura Diez minado ya por el juez de instrucción días de 24 testigos. Diego, á D. Julián Ortega y D. Marcos Carrasco: para tres ra «_Un antiguo soldado de Fontenoi, Ói 101 años de edad, el cual ciones vacantes en la iglesia colegial de Santillana, obispado de se había ol…</t>
  </si>
  <si>
    <t>Aloreno, Lorenzo Ruiz</t>
  </si>
  <si>
    <t>Lorenzo Ruiz Aloreno</t>
  </si>
  <si>
    <t>Gaceta de Madrid n.º 58</t>
  </si>
  <si>
    <t>…cia queremos que los extractos Benito, alcalde.—Ignacio Casquete, cura párroco.—Pedro Hi de las instrucciones y estatutos descubiertos en nuestros Estados dalgo. re El teniente de cura Lorenzo Ruiz Aloreno.—Alvaro de la sociedad llamada Sublímes-Maestros-Perfectos, y que obran Hidalgo Monescillo, regidor perpetuo. neCárlos Monescillo.rr en la causa formada sobre este asunto, se publiquen y extiendan Pedro Monescillo Hidalgo, presbítero.r=Cosme de Santana, co po…</t>
  </si>
  <si>
    <t>Alpucnte, Pascual</t>
  </si>
  <si>
    <t>Pascual Alpucnte</t>
  </si>
  <si>
    <t>Gaceta de Madrid n.º 92</t>
  </si>
  <si>
    <t>…riano Lafuenve y otras, de haber obtenido por soborno una carta que á nadie po Oquendo: para una plaza de Oidor de la chancillería de Valla- día comunicarse sin traición.” dolid á D. Pascual Alpucnte, Alcalde del crimen de ella: para Kingston (Jamaica') i.° de Mayo de 1824. Bahía de Mos Fiscal de la Sala de Alcaldes de Casa y Corte á D. Vicente Del quitos—Sabemos que las autoridades de Colombia han notifi gado Sedeño: para la Fiscalía de la audiencia de G…</t>
  </si>
  <si>
    <t>Alpuénte, Pascual</t>
  </si>
  <si>
    <t>Pascual Alpuénte</t>
  </si>
  <si>
    <t>Gaceta de Madrid n.º 38</t>
  </si>
  <si>
    <t>…ujgual' desti-, . Parts ■} de Marzo. no en la Mancha-: para la ;de. Valladoljd. al, ’Qidoxr.dp .aquell.a La revolución recibe hoy el último golpe con el brillante Real Chancillen» D. Pascual Alpuénte:- para,;jLa-¿e . Valencia’ aU ejemplo que acaba de dar la capital, del buen espíritu de sus ha Brigadier D. Francisco Javier. Córnel: para!la,dq jZgauooi al Co bitantes. Los cuatro candidatos Realistas Bertier., Bonnet, Olí-, ronel D. Alonso Leal, Cotnfearict…</t>
  </si>
  <si>
    <t>Althorp</t>
  </si>
  <si>
    <t>Gaceta de Madrid n.º 42</t>
  </si>
  <si>
    <t>…es adoptado sin oposición. SS. MM. y A A. para el Real sitio de Aranjuez, donde llegaron, Cántara de los Comunes. á las seis menos cuarto de la misma tarde, y permanecen sin la El lord Althorp toma la palabra para hacer la inocion que menor novedad en su importante salud. había anunciado, relativa á los medios de restablecer la tranqui lidad púbiiea en la Irlanda; y atribuye todas las calamidades de En atención al mérito y distinguidos servicios de…</t>
  </si>
  <si>
    <t>Altuzarra, Pedro Moreno</t>
  </si>
  <si>
    <t>Pedro Moreno Altuzarra</t>
  </si>
  <si>
    <t>…anto Padre capilla papal en la capilla Sixtioa del Va Enterada el Rey nuestro Señor de la instancia documentada ticano. S. S., después de revestido de sus, ornamentos pontifica de D. Pedro Moreno Altuzarra, maestre de la fragata inglesa les , asistió á la misa con los cardenales, prelados y superiores Lord Londock, en solicitud de que se le hiciese la liquidación de de las órdenes. Después del evangelio pronunció la oración lati los pasages del teniente D. Ambr…</t>
  </si>
  <si>
    <t>Alvarado, Manuel</t>
  </si>
  <si>
    <t>Manuel Alvarado</t>
  </si>
  <si>
    <t>…e se lo permite, como porque faltan los españoles que las estable capitán D. Cipriano Miro, teniente primero graduado de capicieron y fomentaban. L). Melchor Alvarez, idem segundo D. Manuel Alvarado, Asi se buscan, señores del Grito de Sombrerete, los resultados ídem D. Josef Puertas, subteniente D. Manuel Dulantro, idein para convencer. Si vmds. hubieran puesto una cuenta igual del D. Carlos Godoy, idem D. Eugenio Mardones, cadete D. Josef estado en que…</t>
  </si>
  <si>
    <t>Alvarez, Esteban</t>
  </si>
  <si>
    <t>Esteban Alvarez</t>
  </si>
  <si>
    <t>…graduado D. Gregorio Castro, teniente contados desde hoy. D. Melchor Velasco, idem D. Josef Calixto Uldaneta, alférez Nota. En la gaceta núm. 11 5 del martes 7 del corriente , co D. Esteban Alvarez, ídem D. Santiago Vallejos, idem graduado lumna 5.a, artículo del Correo mercantil de Cádiz: en todas las D. Josef Ay alo, cadete 1&gt;. Mariano Je la Riva. cantidades donde dice rs., entiéndase duros. EN LA IMPRENTA REAL.</t>
  </si>
  <si>
    <t>Alvarez, Francisco</t>
  </si>
  <si>
    <t>Francisco Alvarez</t>
  </si>
  <si>
    <t>…nspiraciones. quín .Quintero, D. Josef Blas Díaz , D. Julián Varela de Seijas, Vosotros habéis hecho ver á esos Reyes, á quienes.denigra vuestro D. Luciano Suarez, D. Josef Arias, D. Francisco Alvarez y odio , que no pueden contener 14 sangre que corre á su presencia, D. Ambrosio Sánchez. En geometría práctica D. Fernando Ro sin dar lugar á que corra por otro lado en mas abundancia. Vues dríguez Casas, D. Anselmo Monelos, D. Juan Diez Valentín, tra alegría…</t>
  </si>
  <si>
    <t>Alvarez, Pascual</t>
  </si>
  <si>
    <t>Pascual Alvarez</t>
  </si>
  <si>
    <t>…arios, mayormente de los españoles desde los de la Isla de Batallón de Gerona. Capitán graduado de teniente coronel ■León hasta el zapatero de la Coruña, á quien llaman alma gran- D. Pascual Alvarez, comandante de infantería de línea con el ■de, porque ha muerto cantando el trágala, blasfemando de Dios, mando de las compañías que guarnecen las provincias de Potosí: y arrancándose á sí mismo la vida.....! Volvamos á repetir, queel ■espitan D. Vicente Mira…</t>
  </si>
  <si>
    <t>Alvarez, Vicente García</t>
  </si>
  <si>
    <t>Vicente García Alvarez</t>
  </si>
  <si>
    <t>…blos donde han cabido los premios mayores mingo Salinas-, para la de Sigíienza á D. AtanasioCalvo Antón: de luReal lotería moderna en el sorteo de este dia. ■ ■■* para la de Roa á D. Vicente García Alvarez: para la de Puente Números. Premios. Administraciones. de D. Gonzalo á D. Josef María Alvarez Valle; y para la del Puerto de Santa María á D. Juan de Santa Cruz y Molina. 9,246.... 10000 ps. fs............... Madrid. Todos estos individuos han sido nombrados…</t>
  </si>
  <si>
    <t>Alvaro</t>
  </si>
  <si>
    <t>Gaceta de Madrid n.º 61</t>
  </si>
  <si>
    <t>…ón de sus calles de tránsito y de las 325 varas á la que sitiaban aquella plaza, ha convenido el 14 de Noviembre entrada y salida de ellos, qüe están obligados por ordenanza i con D. Alvaro, gefe de las Realistas portuguesas que se hallaban costear con los fondos municipales. En su consecuencia se han en ella, que se embarquen para Lisboa, lo que se ejecutará den emprendido obras de reparación en Ja carretera desde Ocaña á tro de 2o dias: al int…</t>
  </si>
  <si>
    <t>Alzamora, Damian</t>
  </si>
  <si>
    <t>Damian Alzamora</t>
  </si>
  <si>
    <t>…ralta, te del año pasado, y tocó en Buenos-Aires y Valparaíso, dando niente D. Josef Basombrio, alfetez D. Esteban Salmón, iden» la vela de este último el io del corriente mes, su comandante D. Damian Alzamora, piloto D. Santiago Alelizon, idem Don Mr. Willink. Pedro Arteaga, oficial segundo de armada D. Desiderio Fan. Participa la plausible noticia que los comerciantes ingleses re E. M. de plaza. Capitán graduado D. Pedro Molero, te sidentes en Valparaíso habian r…</t>
  </si>
  <si>
    <t>Amadeo</t>
  </si>
  <si>
    <t>Gaceta de Madrid n.º 140</t>
  </si>
  <si>
    <t>…ltosos. La fra __Se asegura que el concejo general de París votó en la sesión gata inglesa Dow se halla en este puerto, y la tripulación de del 19, en Virtud de la proposición del conde Amadeo dePasret, una de sus chalupas,.ha sido apresada. £1 presidente, intimidado la erecciomde una estatua en henar del difunto Rey Luis xvm. por el populacho, no se ha atrevido á intervenir en este asunto. Añaden ademas que esta estatua se elevará en la plaza del…</t>
  </si>
  <si>
    <t>Amalia, Josef de</t>
  </si>
  <si>
    <t>Josef de Amalia</t>
  </si>
  <si>
    <t>…estro Señor. rior del paño que cubre la mesa se representa i'u.-.-to Sacro El coronel y capitán del regimiento cazadores de la Reina publicado el 18 de Octubre por el limo, y Rmo. Sr. Josef de Amalia D. Ignacio Alonso Cuevillas y D. Cáelos de la Maza la Puerta, Patriarca de Constantinopla, y vicegerente de Roma, tuvieron la honra de presentarse á S. M. en nombre del ayunta para excitar á ¡os fieles á que den gracias al Altísimo por la li miento, clero y voluntarios Realistas de la v…</t>
  </si>
  <si>
    <t>Amanta, León</t>
  </si>
  <si>
    <t>León Amanta</t>
  </si>
  <si>
    <t>Gaceta de Madrid n.º 91</t>
  </si>
  <si>
    <t>…. Galindo, teniente corregi mento de la industria del reino. Se hallará en la librería de Paz; dor de esta Villa, por la escribanía de Sanz, dentro del término y en la imprenta de D. León Amanta, plazuela de Santiago: á de 00 dias. seis reales. • Por providencia del Sr. Diez de Prado, teniente corregidor La nueva Instrucción general para la dirección, administra de esta heróica villa, dada por la escribanía de López Baro, se ción, recaudación, distri…</t>
  </si>
  <si>
    <t>Amarita, León</t>
  </si>
  <si>
    <t>León Amarita</t>
  </si>
  <si>
    <t>Gaceta de Madrid n.º 21</t>
  </si>
  <si>
    <t>…rrenos cercados. Esta úl- ciben suscripciones á 24 rs. vn. por siete entregas, que forman un ' tima disposición es muy sábia, particularmente por su causa, tomo, en la imprenta de D. León Amarita , plazuela de Santiago, porque se dirige á aprovechar las tierras cercadas, que por su es núm. 1 , y en las librerías de Paz, Quirós y Villa. tado actual no pueden servir pata pastos, come los campos Sermón de desagravios al Todopoderoso que en virtud de la a…</t>
  </si>
  <si>
    <t>Amarlta, León</t>
  </si>
  <si>
    <t>León Amarlta</t>
  </si>
  <si>
    <t>Gaceta de Madrid n.º 69</t>
  </si>
  <si>
    <t>…estas maniobras, si la divina: Madrid 4 24 rs. vn. cada-uno eá las librerías de Pa?, Quirós y Providencia no las paralizara de un golpe el mas terrible. Villa, y en.la imprenta de D. León Amarlta, plazuela de San Damos estas noticias .para: que sescoñozcan mejor las inten tiago ,¡ núm. 1. La publicación del tomo IV se retardará'hasta ciones de los novadores,-que-no han sido jamas-, como han crei- que el autor convalezca de la grande enfermedad que est…</t>
  </si>
  <si>
    <t>Amat, Félix Torres</t>
  </si>
  <si>
    <t>Félix Torres Amat</t>
  </si>
  <si>
    <t>Gaceta de Madrid n.º 45</t>
  </si>
  <si>
    <t>…o, y harán la guerra al Rey invocando su augusto varias nota» sacadas de los santos Padres y Expositores sagrados, nombre. Es menester que los españoles sepan que solo son rea por D. Félix Torres Amat, dignidad de Sacrista de la santa listas los que obedecen y acatan al Rey : los que bajo cualquier iglesia de Barcelona &amp;c.; versión hecha de orden del Rey nues pretexto contrarían su voluntad soberana son sus enemigos, y lo tro Señor, y dedicada á su Real Pe…</t>
  </si>
  <si>
    <t>Gaceta de Madrid n.º 93</t>
  </si>
  <si>
    <t>…ceptándole !a respiración. que dan los textos originales hebreo y griego, é ilustrado con NOTICIAS DE ESPAÑA. varias notas sacadas de los Santos Padres y expositores sagrados: por D. Félix Torres Amat, dignidad de sacrista de laSia. Iglesia Madrid 23 de Julio. de Barcelona &amp;c.; versión hecha de or-den del Rev nuestro Se SS. MM. continuaban ayer en Sacedon sin la menor novedad ñor, y dedicada á S. M. Está ya publicado todo el Nuevo Testa en su importante s…</t>
  </si>
  <si>
    <t>Gaceta de Madrid n.º 136</t>
  </si>
  <si>
    <t>…riego, éilustrada con vj- 28 de Setiembre de 1808. . rias notas sacadas de los Santos Padres y expositores sagrados. Conforme á la orden del dia dada al ejército francés en Es Por D. Félix Torres Amat, Dignidad de Sacrista de la Santa paña, que se anunció en el número anterior, se han celebrado iglesia de Barcelona; de orden del Rey nuestro Señor, y dedica hoy en la iglesia de S. Isidro de esta corte unas suntuosísimas da á su Real Persona. Los suscriptore…</t>
  </si>
  <si>
    <t>Amelkr, Cayetano</t>
  </si>
  <si>
    <t>Cayetano Amelkr</t>
  </si>
  <si>
    <t>Gaceta de Madrid n.º 162</t>
  </si>
  <si>
    <t>…pado en agua-. S. M. mandó darle vestidos de su guardaropa , y corr., el de infantería. '- ' "v- • ’ por su misma mano le dispuso todo lo que necesitaba en su ac- t Gerona. Primer comandante D. Cayetano Amelkr, grado d« ítual-estado, condecorándole en seguida con la Real orden deSan -coronel cieu'jifantería. &gt;¡-v ’ i-Alejándro de Netvski, para lo que le dió una placa magnífica de Centro. ^Primer! comandante, D.'Valdomero Espartero, grado idiamantes. \ de coronel de…</t>
  </si>
  <si>
    <t>Ameller</t>
  </si>
  <si>
    <t>Gaceta de Madrid n.º 84</t>
  </si>
  <si>
    <t>…principal, cuando el retrato de nuestro Monarca soldados dispersos de los batidos aquella mañana en Cangallo fue colocado en los corredores de cabildo, al mismo tiempo que por el brigadier Ameller, fueron noticiosos de ella, y tuvieron empezaron los repiques en ia catedral. Todo lo que lenco el ho lugar para ponerse sobre las armas. nor de comunicar á V. E. para su satisfacción y la de los bue A pesar de todo, la cosa hubiera sido mas completa, pero no…</t>
  </si>
  <si>
    <t>Ameller, Cayetano</t>
  </si>
  <si>
    <t>Cayetano Ameller</t>
  </si>
  <si>
    <t>…a república es el mas perfecto de los dururi, D. Josef Ramón Rodil, D. Baldomero Espartero, Don gobiernos; y si aplauden á los representativos ó constitucionales, Valentín Ferraz, D. Cayetano Ameller y D. Juan Bautista Lasolo es cuando mas se parecen á aquella. No extrañamos que los valle. periódicos de ia revolución habden asi; pero no podemos menos El de Coronel, á D. Juan Antonio Pardo. de admirar el que aun encuentren á quien engañar después de la El de lenientes Coroneles de…</t>
  </si>
  <si>
    <t>An</t>
  </si>
  <si>
    <t>…cantidad to po D. Gerónimo Vaides, la gran Cruz de S. Fernando. mo premio a la mejor memoria en favor de la libertad de cuitos. El emplecf de Mariscales de Campo á los brigadieres D. An La decisión de S. M. se halla fundada en causas graves y evi tonio María Alvarez, D. Pedro Antonio de Olañeta, D. Juan dentes que no pueden ocultarse á cualquiera que de buena fe exa Antonio Monet, D. Juan Loriga , D. Josef Carratalá, D. Josef mine la cuestión.…</t>
  </si>
  <si>
    <t>…antiguo: Vicente Ruiz Mendivil: de teniente al subteniente D. Anto que solo ha sido bien recibida de cierto número de miembros nio Pamo; y de subteniente á los sargentos primeros D. An podridos , cuya hedionda gangrena lucha inútilmente contra el drés de la Fuejtte , D. Diego Reiz y D. Isidro Serrano. (Se con fuego sagrado de la fidelidad de aquellos pueblos, lien icos en el tinuará. j hecho mismo d« manifestarse indiferente» en presencia d…</t>
  </si>
  <si>
    <t>…* Cid: de..teniente á.los subtenientes D.r An)tyrp6Ío Tabada y lica de los voluntarios Realistas,dé Falencia, que ha llevado D. Rafael Villanueva: consultor de cirugía al cirujano D. An consigo este ilustre cuerpo. j gel Minerrgrado de subteniente á-los sargentos primeros y cade El intendenté'de Falencia ¡se congratula de que en medio de tes D. Celestino;Sánchez, D; Joaquín Cenares,1 Dijuan Balta multitud de' gentes que han concurrido, asi á…</t>
  </si>
  <si>
    <t>An, Francisco</t>
  </si>
  <si>
    <t>Francisco An</t>
  </si>
  <si>
    <t>…Santa Alianza Juan Tovar a canongía de la misma, y por fallecimiento de Don como los mayores tiranos que jamas han existido, están ellos Jacinto Villa y D. Juan josef González, i D. Francisco An provocando medidas rigorosas contra los católicos de Irlanda, tonio Andraca, D. Vicente Chacón y Robleda, D. Francisco -aunque escriban en un país donde son tolerados todos los cultos. Martin Hernández y D. Casiano Hernández. El mundo todo puede juzgar del bi…</t>
  </si>
  <si>
    <t>An, Infante Duque de</t>
  </si>
  <si>
    <t>Infante Duque de An</t>
  </si>
  <si>
    <t>…o. = Gaspar de y de V. M. Es verdad que la misma os ha rescatado y restitui Alara.” do al solio de soberanía absoluta, bajo la augusta estirpe de Luis xvm y su caro Hijo el Sermo. Sr. Infante Duque de An gulema; pero de ella bebieron estos ingenios del mal; de ella co ,.Señor: La justicia y ayuntamiento de la villa de Tof.ja:. piaron todos sus discursos revolucionarios y legislativos, y de el clero y voluntarios Realistas de la misma tienen el alto honor ella…</t>
  </si>
  <si>
    <t>An, Juan</t>
  </si>
  <si>
    <t>Juan An</t>
  </si>
  <si>
    <t>ai» una plaza de Oidor de Valladolid á O. Manuel García Doncel; He aquí la conducta de nuestros enemigos domésticos , quie y para otra de Alcalde del Crimen de la misma á D. Juan An nes al mismo tiempo que están clamando por olvido y por disi tonio Fernandez de la Gotera. mulo de lo pasado, minan el edificio social de su desgraciada pa tria ; y como si no fueran bastantes para estar de continuo ha Asimismo se ha servido nombrar S. M. par…</t>
  </si>
  <si>
    <t>Ana</t>
  </si>
  <si>
    <t>Gaceta de Madrid n.º 134</t>
  </si>
  <si>
    <t>…a Antón i 3 «Je Paz, D. Simón y Doña Feliciana del Castillo y Velasco ,* en quienes han recaído los derechos de Doña -Madrid a'a dt Octubre. - ■ Ana y Doña María Perez; D. Manuel, Doña Ana y Doña Jua SS. MM. y AA&gt; continúan en él Real Sitio de S. Lorenzo na de Velasco, en cabeza de García Vázquez. Los herederos y sin novedad en su importante salud. . . . ¡ descendientes por línea recta de Doña María Vázquez , última poseedora del censo impuesto sobre las cas…</t>
  </si>
  <si>
    <t>Andney</t>
  </si>
  <si>
    <t>…guel Antonio Esteban: para una canonjía idea de cuanto mas elevada debe de ser la parte del Africa donde de la misma iglesia, vacante por fallecimiento de D. Josef Es ha muerto el doctor Andney. Será menester probablemente una trada, á D. Joaquín Iñigo Aguaron: para el arcedianato de Terelevación de mas de 149 pies sobre el nivel del mar para que el rantona, dignidad de la iglesia catedral de Lérida, vacante por frió pueda llegar á este grado de int…</t>
  </si>
  <si>
    <t>…ones de Janina son _^El Olascon: Courier contiene una carta interesante del tenien teatro de continuos robos hechos por los griegos, no menos que te Clapperton sobre la muerte del doctor Andney, su compañe por los turcos. Los griegos, capitaneados por Bango, han avan ro de viage, muerto en la frontera occidental de Barnou, hácia zado hasta el territorio de Arta, de modo que interceptan las el interior del Africa septentrional. El doctor , al tiempo…</t>
  </si>
  <si>
    <t>Andney, Walter</t>
  </si>
  <si>
    <t>Walter Andney</t>
  </si>
  <si>
    <t>…de la iglesia catedral de Sobona, vacantes „Con el mas profundo dolor tengo que anunciaros la muerte de por promoción de D- Félix Herrero á la canongía doctoral de la tni amigo el doctor Walter Andney. Habiendo salido de Ivuka catedral de Orihuela , y por la de D. Josef Soler al deanato de la &lt;1 14 de Diciembre de 182-3 llegamos á cortas jornadas á Bedu- misma iglesia de Solsona, á D. Adjutorio Vibró y D. Francis karfea, la ciudad mas occidental de las del…</t>
  </si>
  <si>
    <t>Andrada, Ribeiro de</t>
  </si>
  <si>
    <t>Ribeiro de Andrada</t>
  </si>
  <si>
    <t>…Gobierno en dando á los que componen la Regencia mejicana; y cuando ha ójuc vinieron las informaciones pedidas. bla de su Ministro de Estado Alaman, dice que fue un constante ■El Sr. Ribeiro de Andrada se opuso á la indicación delSr. Modefensor dé !a América meridiana! en las Cortes de España, y tezuma y pidió continuase la discusión. per último que todos son hombres de talento &amp;c. &amp;c. El Sr. Motezuma contestó que había cosas nuevas en el inter Es decir: qu…</t>
  </si>
  <si>
    <t>Andre</t>
  </si>
  <si>
    <t>…) Carlos Sexti, accionista; el limo. Sr. D. Ignacio de O-mulrrian, Real declaración sobre los indultados por el decreto de 1 .• ▼ice-presidente de la Real compañía de Filipinas, y D. Andre* de Mayo que esten avecindados en Madrid. (Idem.) de Aransay , individuo de la Junta de gobierno. Declaración del supremo Consejo de la Guerra sobre excep El Presidente pronunció el discurso que sigue: ciones de quintas. (Idem.) ,.Señor: La Junta general de a…</t>
  </si>
  <si>
    <t>Andrés</t>
  </si>
  <si>
    <t>…llao del 20 al 25 de Enero según lo pactado con lo# se convoca á los parientes dentro del cuarto grado del presbítero habitantes de ambos puntos. Loor eterno á los españoles y ame D. Andrés de la Cuica, vecino que fue de dicha ciudad, insti ricanos que saben sostener con valor y constancia los derecho# tuidos por este herederos de la mitad de sus bienes, por deberse de España en todos sus dominios, y que no les amedrentan las aplicar la otra mit…</t>
  </si>
  <si>
    <t>…de la Claramunt, en Barcelona á Juan Orea , librero, en Cádiz á tarde, los muchachos se fueron á jugar en una azotea que la casa D. Santiago Aldatna, comerciante, y en Falencia á D. Andrés tiene contigua á otras, y algún vecino divirtiéndose con ellos Moreno. les echó alguna friolera que los muchachos se comieron. A Real cédula de S. M. y Señores del Consejo, en la cual se poco rato de estar á la azotea, la criada observó que el uno de fijan la…</t>
  </si>
  <si>
    <t>AndrésBlanes</t>
  </si>
  <si>
    <t>…s diarios. En una de sus D. Antonio Sánchez, D. Antonio Jurado, D. Juan Martin, últimas reuniones leyó Mr. O’Connell un anuncio que se fijó en D. Casimiro Peralta, D. Ramón Soler, D. AndrésBlanes, Don Baltimore, cuyo contenido es tan increíble y tan contrario á Alanuel Cossío y D. Antonio Aguado. las ideas de justicia y aun á las de humanidad, qua no nos de El grado de Coronel, á D. Josef Domingo Vidart. terminaríamos á trascribirlo á nuestros lectore…</t>
  </si>
  <si>
    <t>Anduaga, Josef de</t>
  </si>
  <si>
    <t>Josef de Anduaga</t>
  </si>
  <si>
    <t>Gaceta de Madrid n.º 59</t>
  </si>
  <si>
    <t>…rra una alma, á quien hace superior á sitios de S. Ildefonso y Balsain, y de S. Isidro el Real de esta todo su noble propósito de mantenerse fielá su patria y al mejor corte , por D. Josef de Anduaga.—Lecciones de aritmética y de los Reyes. Elementos de álgebra para uso de las expresadas Reales escuelas. S. M., que ha sabido con singular agrado los sentimientos de —El Amigo de los niños—Libro segundo! dé los niños, por la este General, ha mandado se le de…</t>
  </si>
  <si>
    <t>Angel</t>
  </si>
  <si>
    <t>Gaceta de Madrid n.º 75</t>
  </si>
  <si>
    <t>…e hacían con motivo fragata de'gúérra'íó/wá y demás buques que componen la divi de la reducción délas rentas, y. concluyó exhortando con vivo ín sión al mando del espitan de navio D. Angel [.aborde, en lá» teres á la Cámara a que sancionase una ley que tu su concepto aguadilla de Púerto-RicO ,-Üe donde salieron al día siguiente. .„es la gran acta de- la reconciliación y de la Justicia, de la qita Madrid 11 de Jéniis. recibirá la Francia el bene…</t>
  </si>
  <si>
    <t>Angiiiano, Miguel Josefa María</t>
  </si>
  <si>
    <t>Miguel Josefa María Angiiiano</t>
  </si>
  <si>
    <t>…e la villa zas de oidores' en la Real audiencia de Cataluña á D. Miguel de de Hite. Do^ Ana María, Doña Rita, Doña Rosa y- Doña Castells, alcalde del crimen delamisma audiencia, á D. Miguel Josefa María Angiiiano, cómo nietas de D. Josef Anguiano, en de Bataller y Arroyo', D. Vicente Ruiz Morguecho y Cárcel, y cabeza de. Luis de Zabalza. El convento de religiosas de la Con D. Andrés Josef Amát y Robles. '' cepción franc'sca de esta corte, en su cabeza. Memorias funda…</t>
  </si>
  <si>
    <t>Anguiano, Josef</t>
  </si>
  <si>
    <t>Josef Anguiano</t>
  </si>
  <si>
    <t>…e Cataluña á D. Miguel de de Hite. Do^ Ana María, Doña Rita, Doña Rosa y- Doña Castells, alcalde del crimen delamisma audiencia, á D. Miguel Josefa María Angiiiano, cómo nietas de D. Josef Anguiano, en de Bataller y Arroyo', D. Vicente Ruiz Morguecho y Cárcel, y cabeza de. Luis de Zabalza. El convento de religiosas de la Con D. Andrés Josef Amát y Robles. '' cepción franc'sca de esta corte, en su cabeza. Memorias funda Asimismo, en atención á los mérito…</t>
  </si>
  <si>
    <t>Angulema, Duque de</t>
  </si>
  <si>
    <t>Duque de Angulema</t>
  </si>
  <si>
    <t>Gaceta de Madrid n.º 3</t>
  </si>
  <si>
    <t>…eblos por las aguas, ha nombrado el Rey y de la Legión de Honor, reunidos para celebrar el feliz regreso una comisión para que se informe de los estragos que ha causado dei hermo. Sr. Duque de Angulema, vuestro iiustre Generalísimo, esta nueva calamidad. Los sicilianos descansan en la inagotable han creído que, como veteranos en el ejército y vuestros prede bondad de su Príncipe, y jamas quedarán frustradas sus espe cesores en ia noble carrera que acabéis d…</t>
  </si>
  <si>
    <t>Gaceta de Madrid n.º 5</t>
  </si>
  <si>
    <t>19</t>
  </si>
  <si>
    <t>…hallaba indispuesto gravemente, se res que se han hallado en la expedición de España, ai cual w puso de acuerdo con el Gobierno provisional, lo cual descon dignó asistir el Sermo. Sr. Duque de Angulema con el Príncipe certó á los conjurados, y los imposibilitó la ejecución de sus de Carignan , á quien colocó en la mesa a su derecha, siguiendo planes. el orden sucesivo el Ministro de la Guerra , los filar.scaies Con El Diario del 22 refiere el ceremonial y f…</t>
  </si>
  <si>
    <t>Gaceta de Madrid n.º 7</t>
  </si>
  <si>
    <t>…nvicción sin duda ha tomado El Coronel Bouitourlin, Ayuda de'Campo del Emperador, á su cargo la obra de la que depende la suerte de la Monarquía: Enviado á España cerca del Sermo. Sr. Duque de Angulema al salgamos de este paso peligroso, si acaso estuviésemos desunidos, principio de la campaña, ha llegado á Petersburgo. y dejemos á un lado nuestro amor propio, para que el amor del Idem 4 de Enero, Rey y de la Patria sean siempre nuestro primer móvil. El Cor…</t>
  </si>
  <si>
    <t>Gaceta de Madrid n.º 11</t>
  </si>
  <si>
    <t>47</t>
  </si>
  <si>
    <t>…subyugadas á la legiti nuestra Reina y Señora: vivan ios Sentios. Infantes: viva la midad las tres cuartas partes de la America meridional, de modo Santa Alianza, y viva S. A. el Sr. Duque de Angulema con su que el Courier por la presente puede apelar á los cirujanos y boti ejército auxiliador. Asi lo desean estos habitantes, representados carios , y llevarlos al son de generala á socorrer las repúblicas del por los individuos que componen su Ayuntamiento,…</t>
  </si>
  <si>
    <t>Gaceta de Madrid n.º 14</t>
  </si>
  <si>
    <t>…, en los servicios tido contra el orden social. Asistieron á estadolorosa ceremonia que había prestado .para la caída de Itúrbide, y en la seguridad Monsieur y S. A. R. el Serino. Sr. Duque de Angulema, que del derecho de gentes; Tal era el estado en que se consideraba se hace pocos dias volvió desde los extremos de Europa de arrancar gura , y mas hallándose una legación conciliadora de España en una nueva víctima á la revolución. Una tribuna cubierta con s…</t>
  </si>
  <si>
    <t>…IA. una nina de 10 anos, refugiándose en la casilla del perro, y co París iq. de Febrero. noció la voz de uno de los asesinos, que era herrador depen diente del cortijo. El Sermo. Sr. Duque de Angulema ha ido á S. Dionisio para Informados del crimen los magistrados, pasaron el dia si asistir al aniversario que se ha celebrado por la muerte de S. A. R. guiente á este sitio; y preguntada la muger del herrador, afirmó el Duque de Berry, y esta mañana se ha dic…</t>
  </si>
  <si>
    <t>…de innovaciones? Acordémonos de los primero* ta á nuestros Sorf.ranos, al Rey Cristianísimo Luis xvin &gt;' al atractivos de la revolución francesa de 1789, y de lo» horrores Sermo. Sr. Duque de Angulema. Se vende á 5 rs. «a negro en. la que la siguieron. Y si esto aconteció en una nación que se hall: - librería de Barco, y á 10 iluminada. EN LA IMPRENTA REAL.</t>
  </si>
  <si>
    <t>Gaceta de Madrid n.º 55</t>
  </si>
  <si>
    <t>…a Real de ella, con fachada á ¡a de Cuchilleros, dis de admirar la belleza y magnanimidad de esta Princesa. tinguida con el núm. no de la manz. 167, que comprende 126c __El Sermo. Sr. Duque de Angulema ha autorizado á varios pies y medio, tasada en 232,926 rs., que se vende para pago de Oficiales del regimiento 6o.° de línea para que puedan llevar l&amp;s acreedores por el juzgado de Provincia delSr. Apellaniz, Alcalde condecoraciones con que S. M. C. se ha dig…</t>
  </si>
  <si>
    <t>…cias extrangeras las __ Ayer sucedió un caso de que - no hay ejemplar. Estando de mayores seguridades de sus amigables disposiciones respecto áeste .caza en Rembeuillct el Sernio. Sr. Duque de Angulema, y yendo país, y podréis contar con que mis esfuerzos se dirigirán inva en persecución de un corzo, se reunió á los perros-un lobo, y riablemente á la conservación de la' paz general, á la protección fue su compañero de caza por mucho tiempo sin que le echase…</t>
  </si>
  <si>
    <t>Gaceta de Madrid n.º 130</t>
  </si>
  <si>
    <t>…esa arrestar los individuos de ambas naciones ó extran convenido en los artículos siguientes: jeros, sin perjuicio de entregar á las autoridades españolas los Art, i.° S. A. R- el Señor Duque de Angulema, Generalí que no perteneciesen á la jurisdicción del ejército francés. simo del Ejército francés, dejará en España un cuerpo de Ejérci Art. 6.a Los militares franceses, los empleados del Ejército, to de 456 hombres, que permanecerá hasta el i.° de Julio y los…</t>
  </si>
  <si>
    <t>Angulo, Dionisio Marcelino</t>
  </si>
  <si>
    <t>Dionisio Marcelino Angulo</t>
  </si>
  <si>
    <t>…retardan ó imposibilitan Aguilar Galeote: para la de Palma, en Sevilla, a D. Salvador de conseguid bien que para sí mismos desean. Estos son los que Pulciani: para la de Almería á D. Dionisio Marcelino Angulo; escriben á París y á Londres las falsedades que hemos menciona y para la vara de Alcalde mayor, Teniente segundo de Asistente do , y otras muchas que continuamente leemos en los periódico* de la ciudad de Sevilla, á D. Antonio de la Sierra Arce y Lamas, extr…</t>
  </si>
  <si>
    <t>Anitri, Estanislao Gfeilarte y</t>
  </si>
  <si>
    <t>Estanislao Gfeilarte y Anitri</t>
  </si>
  <si>
    <t>….: Los campos de Cochabamba son sin duda los á D. Rafael González Gamoneda : para el de Sto. Domingo de señalados por la Providencia á la victoria de las armas españo la Calzada á D. Estanislao Gfeilarte y Anitri -- para el de Inicsta las. Después de una penosa expedición de los Yungas y valle de VlK^illanueva de la Jara á D. Pedro Josef Rovira: para el de Sicasica arribé á este punto á las ocho de la noche de ayer, en Talayera de la Reina á D. Juan de Mena: para la v…</t>
  </si>
  <si>
    <t>Anson</t>
  </si>
  <si>
    <t>…solicitud para eilo, y a ios cesantes franco. Es menester que nos acordemos de lo mucho que sufrió que esten en este caso se les dé la mitad del sueldo que gozaban. la escuadra de lord Anson cuando quiso hostilizar á los españo (Núm. les en el mar Pacífico , en época en que las costas ño se hallaban Idem, &lt;^ue sean admitidos á purificación los que hayan sido defendidas ni guardadas como en el dia, y mucho mas como es milicianos o compradores de b…</t>
  </si>
  <si>
    <t>Anto</t>
  </si>
  <si>
    <t>Gaceta de Madrid n.º 20</t>
  </si>
  <si>
    <t>…orca, que están apoderados de ciertos bienes para entregarlos al Callao al mando de un ingles llamado Miller, con objeto parece inmediato succesor, los que fueron anteriormente de D. Anto de desembarcar en Pisco, se esperaba aconteciese lo mismo, pues nio de Escofet, otro de sus hermanos, que murió de Tesorero habia salido á su encuentro el acreditado General Valdés. de ejército de la expresada isla de Mallorca. Por decontado ya han sufrido di…</t>
  </si>
  <si>
    <t>…ica : á D. Antonio Pilón , Brigadier de la Real Armada, y Ma dos aliados, que disipándose aquellas hordas como el humo, que yor general interino de ella, para el ramo de marina: á D. Anto dó la provincia en tranquilidad. nio María de Seijas, Contador de la Real Aduana de Cádiz, y á ,,En tan venturosos momentos , aunque enagenados de gozo, D. Juan Luis de Garay, vista de la de Valencia: estos dos por postrados á ios pies del Trono de S. Fernand…</t>
  </si>
  <si>
    <t>Gaceta de Madrid n.º 72</t>
  </si>
  <si>
    <t>…ranada , que obtenía en él año de 1-808; y en conceder hono sumo respeto al congreso general que representa la Soberanía de res de oidor, de la citada chancillería de Vailadolid á D. Anto toda la federación, y el que ha de proporcionar los medios para nio Josef Galindo , teniente de corregidor de Madrid. que no se nos vuelva á dominar (6).” _ --■ - Para dós plaZas supernumerarias dé k Rota á D, Manuel Sin embargo dé todos ¿sos bordados á1 2las…</t>
  </si>
  <si>
    <t>…s Se suscribe desde hoy en nuestro despacho, calle de la Canu lo halló sano y bueno- del mismo modo que lo habia puesto en da , casa de Ortega, núm. 8, habitación de ntiestrosocio D. Anto ella; no dudando que si esta Operación se hubiera hecho con el nio Dogny, cónsul general dePrusia, para los aparatos que se otro vino en que no habia puesto el aparato se habría agriado.” quieran; pagando al mismo tiempo la mitad de su valor, y Ja Barcelona á…</t>
  </si>
  <si>
    <t>…a cuestión. Santos de la llera y D. Alejandro González Villalobos. __Los periódicos que se tienen por liberales nos ponderan sin El de Brigadieres á los coroneles D. Miguel Atera, D. Anto cesar las repúblicas del Nuevo Mundo: tan pronto prefieren á la nio Vigil, D. Pablo Echevarría , D. Manuel Ramírez , D. Mar de los Estados-Unidos como á la de Colombia, la de Méjico y tin Ruiz Somocurcio, D. Fernando Cacho, D. Ignacio de Lan— la del Perú. Par…</t>
  </si>
  <si>
    <t>…e la revolu Juan Segura, D. Miguel Valenza, y al segundo ayudante Don ción es tan detestada en el Nuevo-Mundo como en el antiguo: Vicente Ruiz Mendivil: de teniente al subteniente D. Anto que solo ha sido bien recibida de cierto número de miembros nio Pamo; y de subteniente á los sargentos primeros D. An podridos , cuya hedionda gangrena lucha inútilmente contra el drés de la Fuejtte , D. Diego Reiz y D. Isidro Serrano. (Se con fuego sagrado d…</t>
  </si>
  <si>
    <t>…e dete á D.Francisco de Paula Díaz Recio: para;e! de Espera á Don con grado-de coronel: grado de teniente coronel al capitán Don Francisco Fernandez de Galvez: para el de Niebla a D. Anto .Ráfael Sobrino:.de capitán al teniente D. Tomas María Alcán nio Guzman yEmanuel: para el de Mayorga á D. Alonso Gar tara; y de alférez al sargento primero D Gregorio Castro. cía y González: para el de Gibraltar á D. Josef Vicente de Cas . Escuadrón Je dragon…</t>
  </si>
  <si>
    <t>…remilarí sus proposiciones á Ja primera secretaría de Es mento , se han arreglado aquellos según sus distintas clases, favo- tado , donde se Jes manifestará &lt;1 plano levantado por D. Anto . récicftdose al público en completar con los de la Caja los picos nio Elias Sicardo, y aprobado por la Real /Lcademiede S. Fer que resultan para que obtenga un número fijo, de secciones.pre nando, miadas s«?b?e c¡ total de ellos, segur: aparece de la siguien…</t>
  </si>
  <si>
    <t>Antón, AtanasioCalvo</t>
  </si>
  <si>
    <t>AtanasioCalvo Antón</t>
  </si>
  <si>
    <t>…nto XEAlSS 10TERIAS. nio Pacheco Padilla: para la de Sanlucar deBarramedaá D. Do Noticia dé los pueblos donde han cabido los premios mayores mingo Salinas-, para la de Sigíienza á D. AtanasioCalvo Antón: de luReal lotería moderna en el sorteo de este dia. ■ ■■* para la de Roa á D. Vicente García Alvarez: para la de Puente Números. Premios. Administraciones. de D. Gonzalo á D. Josef María Alvarez Valle; y para la del Puerto de Santa María á D. Juan de Santa C…</t>
  </si>
  <si>
    <t>Antón, María</t>
  </si>
  <si>
    <t>María Antón</t>
  </si>
  <si>
    <t>…Pona María ción, y dejará una impresión1 triste y'duradera en los ánimos ¿e Ordoñéz y Perez, el cura déla parroquial de la villa de Coca, sus numeroso» y escogidos pyéntes!,. , V Doña María Antón i 3 «Je Paz, D. Simón y Doña Feliciana del Castillo y Velasco ,* en quienes han recaído los derechos de Doña -Madrid a'a dt Octubre. - ■ Ana y Doña María Perez; D. Manuel, Doña Ana y Doña Jua SS. MM. y AA&gt; continúan en él Real Sitio de S. Lorenzo na de Velasc…</t>
  </si>
  <si>
    <t>Antonia</t>
  </si>
  <si>
    <t>Gaceta de Madrid n.º 18</t>
  </si>
  <si>
    <t>…mitan dicterios y safcáiinós contra nüestro les que esta percibió por razón de viudedad;'y, habiendo fallecidp Gobierno ¡-ál paso'que prodigan elogios á tós dísidétíléS:; númé^ la Doña Antonia dejando por única heredera á su madre Doña tense los buques que desde la misma época lián'sálidbjdé'SitS res-r Eusebia-Di#¿-,-óignorándose sú paradero, se lí cita para que en pectivos puertos pára aqueljós'fiaises / y apena» se hallará úhó qué el término de 3…</t>
  </si>
  <si>
    <t>Antonia, Juan</t>
  </si>
  <si>
    <t>Juan Antonia</t>
  </si>
  <si>
    <t>…astillo, Rodil: ambas verificaron su reunión en Lurin el 2- ; y conduci idem agregado D. Francisco Bcrmudez, teniente coronel gradúa— das desde este punto por el mariscal de campo D. Juan Antonia</t>
  </si>
  <si>
    <t>Antonio</t>
  </si>
  <si>
    <t>20</t>
  </si>
  <si>
    <t>…ndimia „Muy señores míos: satisfaciendo al artículo de la gaceta qiie pueden recibir, mediante lo cual y las instrucciones particu de Madrid del 18 de este mes, dirigido.á nuestro D. Antonio lares que daremos para guiar al cosechero durante la fermenta Camps, y que Vmds. han insertado en su diario del 26 del mis ción, no tendremos reparo en salir garantes de la bondad de l^s mo , decimos: que por motivo de la epidemia que afligió á esta máquinas…</t>
  </si>
  <si>
    <t>…oder y cuerpos y una piedra sepulcral.” D. Francisco Fernandez de! Pino: para la Regencia de la Chan_Entre otros objetos preciosos que ha traído de Egipto Mr. cillería de Granadaá D. Antonio de la Parra: pira la de la Au Caillaud, los curiosos y antiquarios han distinguido úna bella diencia de Valencia á D. Joonzalo Heredia; y para una plaza de momia de un volúmen y de un peso extraordinario: en la cabe Alcalde del Crimen de la Audiencia de Sevil…</t>
  </si>
  <si>
    <t>calde del Crimen de 1» Ghuncil’.eí'ía di Granada í D. Antonio das mas indecentes. He aquí el artículo que insertó en el perió de Herediii y Eegines: para la fiscalía del Crimen de la misma i dico Anuncios de Ginebra, el 7 de Octubre de 1818: ©. Francisco Javier Carrasco: para. Alcalde del Crimen de la „E1 domingo próxim…</t>
  </si>
  <si>
    <t>…os provin Consejo de Ordenes, nombrar á D. Pedro López Checa para la ciales , establecidos mas que para otra cosa para perpetuarse vara de Alcalde mayor de la villa de Infantes: á D. Antonio de unos en sus destinos, y otros para acomodar á sus partidarios; la Sierra Arce y Lamas para la de la villa de Torre Don Jimeno; con cuyo mal sistema, y el peor gobierno que adopta cada una y á D. Mariano Izquierdo y Vidaurrc para ia de la villa de de las pr…</t>
  </si>
  <si>
    <t>Gaceta de Madrid n.º 51</t>
  </si>
  <si>
    <t>…puro y nombrar para Presidente, en lugar del difunto D- Juan Perez mas sincero: y se apresura á manifestarlo á V. M. con el mayor Villamil, Consejero de Estado, al de igual tlase D. Antonio respeto. Gómez Calderón; para vice-Presidente á D. Josef JBustamante y ,, Dios conserve dilatados años la importante vida de V. M. Guerra, leaiente general de la Real Armada; y para vocales á y de su augusta Familia para el bien de la Nación, como se lo D. Ja…</t>
  </si>
  <si>
    <t>…sedades que hemos menciona y para la vara de Alcalde mayor, Teniente segundo de Asistente do , y otras muchas que continuamente leemos en los periódico* de la ciudad de Sevilla, á D. Antonio de la Sierra Arce y Lamas, extrangeros, cuyos editores, los que proceden de buena fe, de bían ser mas cautos de lo que comunmente se experimenta. i.El Constitucional de París de 10 del corriente, refiriéndose á una carta particular de Madrid, dice entre otras…</t>
  </si>
  <si>
    <t>…a , la pasado de 1820, de cierta solicitud instaurada por D. Francisco habían abandonadoy venídose á España para desde ella hacerle García, vecino de esta corte, en el juzgado del Sr. D. Antonio la guerra mas cruel. El ministerio español constitucional se ser-, Josef .Galindo, Teniente segundo de Corregidor de esta muy he vía de ellos para ¡prevenir ypor ataques traidores aquellos de que roica. villa.; se les llama para que en el término- de; j ¡días…</t>
  </si>
  <si>
    <t>…íenio» iriáscdá: para eí de Chinchiiia á 'D. Luís Cuadrado y Vaidelode Bolívar. Ha visto este que los chilenos no quieren pelear, vol mar: para Ja Vara de alcalde mayor dé Auto! á D. Antonio viéndose á sus pueblos! que la opiftíóh ya está enteramente por Zapatero: para la de Salamanca á D. Manuel Petez Navarrete: las tropas del Rey, vencedoras en todas partes,Las fuerzas nava para lá de las poblaciones de Sierra Morena á D. Manuel Gon les se han…</t>
  </si>
  <si>
    <t>…a mas cesados; y con respecto á D. Francisco Javier Llórente, su hijo conveniente deberán emplearse los medios conocidos para su des josef y D. Manuel Cavero, con los herederos de D. Antonio trucción, ya sea en el momento en que se presenta el verdadero Gamboa. Consultada con S. M. esta sentencia, quedó enterado insecto, ya la larva ó gusano, ya el estado de huevo, ó ya en el de de’ella, según Real orden de 10 del corriente, en la que se sirvió c…</t>
  </si>
  <si>
    <t>…mitades y nueve hileras, con la mayor infantes de los cuerpos Gerona, Victoria, Cazadores, Centro parte de los caballos calmados. y Cantabria, al mando del coronel de este último D. Antonio de En este i Atante, que puede llamarse crítico , dispuse que se Tur, con el objeto de sorprender la caballería enemiga del ejér formasen de nuevo las mitades que se habian dispersado después cito colombiano, que se hallaba en la ciudad de Arequipa, man de la carga…</t>
  </si>
  <si>
    <t>…rán cuando sea reconoci en los autos de testamentaría de la Doña Luisa Catalina Rovinet. da la independencia; aunque otros mas reflexivos ya confiesan Ignorándose la residencia de D. Antonio, D. Josef, D.Fran que hn de suceder todo lo contrario. cisco de Paula , D. Juan Ignacio , Doña Juana María, Doña Ma Observa uno de ellos lo que pasa en la Grecia y en elNuevo- ría Angela, Doña Catalina, Doña Francisca yDoña María Lui Mundo, y halla un contras…</t>
  </si>
  <si>
    <t>…Herrera, D, Juan de dó imprimir la sociedad. Torres y.Roel, Doña .María Manuela Osteret, D. Pedro Dega,,Es un principio de estos, tiempos que el hombre tiene derechos no y Búrgos, D. Antonio de las Cuevas, Doña María Martí que están con el gobierno en la misma relación que el fin con los nez Pinillos, D. Juan Clemente Abella, Doña Bárbara Tejada medios. El primer título de estos derechos (dulce nos es el decir , y Doña Petronila Luisa Galan, excl…</t>
  </si>
  <si>
    <t>588</t>
  </si>
  <si>
    <t>…os barriles de harina y de galleta; de la plaza toda la oficialidad. sin embargo no les sirvió de escarmiento semejante apuro ni el Concluidos los divinos oficios pronunció el Dr. D. Antonio pensar qué no siempre habria ingleses que los socorriesen. García Bermejo, predicador de S. M., un elocuente discurso fú Otra cosa muy notableentre aquellos pueblos es el poco afec nebre. to de las mugeres á sus hijos. Muchas veces los presentan para VARIEDAD…</t>
  </si>
  <si>
    <t>…méto Todos los hombres de bien (según los sentimientos de Mr. do do que lo verifican los demas facultativos de los hospitales mili Chateaubriand) tienen hoy que llorar al Excino. Sr. D. Antonio tares, Mandando igualmente S. M. que el intendente de Castilla Vargas Laguna, embajador de España. Un terrible ataque deapola Vieja D. Pedro Domínguez ponga inmediatamente en pose plegía , que le paralizó todos sus miembros sin dejarle mas movi sión de su emp…</t>
  </si>
  <si>
    <t>…kilo de la viu sef Saranz, D. Tomas Lenieres, D. Juan Artiaga, D. Marcos da Scall, una saya y un delantal pertenecientes á la viuda Ga- Gallegos, D. Antonio Mur,D. Tomas Castillo, D. Antonio llagher: todo á petición del reverendo Juan Usher por diezmos Arias y D. Andrés Cervantes. (JV continuará.") qué se le deben. En 2'de Mayo de :824.”(i) Asi es como el clero, anglicano trata á los pobres católicos; Por Real orden de 12 de Noviembre último, se…</t>
  </si>
  <si>
    <t>…Alejo Esquivel del calor y del frió. y D. Genaro Marcos: de subtenientes á los sargentos primeros Se advierte desde luego que el carácter físico y moral de los D. Manuel Almeida, D. Antonio bien, y al cadete 1&gt;. Manuel habitantes debe variar como el clima y las producciones de la Vizcarra. tierra , y por consiguiente las ideas, opiniones y afecciones po Artillería. Grado de teniente coronel de infantería al capí- líticas no pueden dirigirse á un…</t>
  </si>
  <si>
    <t>…y D.' Jqáítr’de Dios OlSzabal: de teniente'al subteniente Don corte á 10; rs. vn.* en rústica-tomándolo suelto; Loa que al com Josef Rosas; dé subteniente á-los sargentos primeros D. Antonio prar éste y--«l anterior voluiben ,se-¡suscriban á los dos siguientes, Arrendó , D. Gabriel Vaiert&gt;D. Mariano del Carmen Delgado pagarán á rázonde 8 reales por cada uno, ó 34 por toda la obra. (¡S0-eontinU*rá.) D. JosefMattinez. *-'íf ~La suscripción estará a…</t>
  </si>
  <si>
    <t>…tán D. Ramón'dé la Tapia: de capitán Oviedo, por traslación de D. Ramón de Micr á la abadía de al'teniente D. Pedro Casanova: de teniente al alférez D. Maria Arenas en Gibrales, á D. Antonio de la Cuesta; y para otra dé no Icásatj : de alférez al sargento primero D. Pedro Pablo Vi la iglesia colegial de Vitoria, en el obispado de Calahorra,- va nagraba ¡ cante por promoción de D. Miguel María Ventades á otra ea- Escuadrón de dragones de la Union.…</t>
  </si>
  <si>
    <t>…limpiar sin su intervención; y á vuelta de pado de 'Usma ,‘pOr- fallecimiento de D. Miguel- Labrador' y esto también hay que sufrir su cólera, porque los periódicos sen nuncia de D. Antonio de lá Mata, á D. Antonio Gómez.: paí*a satos de Paris hacen algunas justísimas observaciones'sobre el la dignidad de nss strescuela de la iglesia metropolitana de estado de los católicos de Irlanda. * -'Granada:, vacante por muerte de D. Francisco'Plácido Loc…</t>
  </si>
  <si>
    <t>Antonio', Juan</t>
  </si>
  <si>
    <t>Juan Antonio'</t>
  </si>
  <si>
    <t>Gaceta de Madrid n.º 9</t>
  </si>
  <si>
    <t>…zada para la Canongía de la Jdetropolitana deí Granada’,•' Vacante por en el término'de 40-djas, que- fenecerán en 2Ó de labrero próxi* muerte de D. Josef Maduéfio, ai Presbítero. D. Juan Antonio' mo, y cumplidos se'procederá á los ejercicios que determinarán Barréiro: para la Canoíigía dé Drih’iiéla, vacante por muerte de los jueces examinadores; y en vista de su censura propondrá di D. Juan Antonio' Cortés, á'EK'TLámón Soler, capellán de las cho Sr.…</t>
  </si>
  <si>
    <t>Antonio, Blas</t>
  </si>
  <si>
    <t>Blas Antonio</t>
  </si>
  <si>
    <t>…atimos, y aba Martínez DiazCampaya: para la de Algeciras á D. Francisco tir el de todas partes. Ellos con los préstamos ^tie hacen á nues de Paula Escudero: para la de Archidona á D. Blas Antonio tro gobierno de Jos productos de sus efectos que comercian en Martel: para la de Palacios de Balduerna á D. Rodrigo Alonso nuestro propio suelo, resarcen con ventajas lo que pueden per Flores: para la del Burgo de Osma á D. Ramón de Santiyan y la der en las v…</t>
  </si>
  <si>
    <t>Antonio, Diego</t>
  </si>
  <si>
    <t>Diego Antonio</t>
  </si>
  <si>
    <t>…ncia de Are de Lemus á D. Josef María Fole de Navia: para la de Moron á quipa D. Juan Bautista Lavalle el empleo de coronel de ejército: D. Nicolás Díaz Molin; para la de Lezuza á D. Diego Antonio al piloto de la Real armada D. Juan Vil» el grado:de.alférez de Montero y Pelaez; para la de Iguña á D. Juan Antonio Ruiz de fragata. (Se continuarái) • • • Carabantes: para la de Jimena á D. Rafael MaríaDonnet: para la de Ubrique á D. Juan Periañez : para la…</t>
  </si>
  <si>
    <t>Antonio, Joaquín</t>
  </si>
  <si>
    <t>Joaquín Antonio</t>
  </si>
  <si>
    <t>…ue quieren , cómo Cabra á D. Josef Mateos y Valle: para la de Saldaña á D. Se y cuando quieren, pues conocen que tenemos que mirarlos con gundo Herrero Sanz: para la de Fregenal á D. Joaquín Antonio cierta consideración y respeto; ¡y cómo disgustarlos? En nues Hernández: para la de la Bañeza'á D. Juan García Monsalve: tros continuos apuros aprontan al gobierno los 30,40, 50 y para la de Brihuega á D. Antonio Becerril Hinojosa: para la de hasta ioo9 duros…</t>
  </si>
  <si>
    <t>Antonio, Josef</t>
  </si>
  <si>
    <t>Josef Antonio</t>
  </si>
  <si>
    <t>…por la felicidad general; y los demas sean mismo perjuicio que si les fuere notificada en persona. perseguidos de muerte y exterminio. Se celebrará junta general de acreedores de D. Josef Antonio y D. Domingo Madariaga, hermanos, del comercio de esta cor Noticiosa la Academia de Nobles artes de S. Fernando de te, el 8 de Marzo próximo á las nueve de la mañana, en casa del que algunos curiosos buscan ejemplares de la medalla, que con Sr. Teniente Corregidor D. Dionisio Catal…</t>
  </si>
  <si>
    <t>…estar en el puerto de Chiloe. Añade que Ayudantes de Riva Agüero. Teniente coronel D. Rafael con motivo de esta noticia la expedición que debia salir de Val Reina, sargento mayor D. Josef Antonio de la Banda, capitán paraíso para invadir á dicha provincia de Chiloe quedaba en sus D. Francisco Herrera. pensión. Núm. 11 de los Andes. Empleado en la comisaría del ejérci Su arribo á este puerto asegura ser con motivo de refrescar to D. Andrés Fariña. y pr…</t>
  </si>
  <si>
    <t>Antonio, Juan</t>
  </si>
  <si>
    <t>Juan Antonio</t>
  </si>
  <si>
    <t>…iyas, cerca NepomucenoPrat*: para el de letras de la ciudad de Cuenca a de su casa, á la puerta de la ciudad; y el decreto que acaba dé D. Joaqúiní Zengotita ; para el de Orense á D. Juan Antonio dar el Consejo de Estado de Lausania contra estos sectarios mani Rama y Arcas: para la vara de Alcalde mayor segunda de Cór fiesta que habían hecho prosélitos en el cantón de Vaud. doba á D. Francisco González Argandoña: para la de Vallado- i Se podiá adoptar…</t>
  </si>
  <si>
    <t>…; de 59, profesor de cirugía en esta corte: Josef efecto, habiéndosele pedido en aquel misino diacon toda premura Llórente, hijo del D. Francisco, natural de Madrid, de 20 años, á D. Juan Antonio ¿Melón y á D. Antonio Sandalio Arias, lo han soitero, colegial en el referido de S. Carlos: D.ManuelCavero y dado con la solidez y el acierto que se prometió la Junta;: y asi Garay, natural de Miguel Esteban, en la ¿Mancha, repartidor y es que habiendo conven…</t>
  </si>
  <si>
    <t>…ra, cantándose el de Covadonga en el obispado de Oviedo, vacante por falleci Te Dtum, á que siguió la misa que con la mayor solemnidad dijo miento de D. Juan Francisco Escandon, á D. Juan Antonio el Sr. deán de la misma santa iglesia Dr. D. Blas Ostolaza, pro Prieto Sollozo, canónigo de Ciudad-Rodrigo; y para la sexta nunciando un elocuente discurso el capellán del batallón Doctor capellanía vacante en la iglesia catedral de Almería, por falleci D. Je…</t>
  </si>
  <si>
    <t>…de teniente al Alvarez Bahamonde: para media ración deja iglesia catedral de alférez D. Ramón del Torop ,y de alférez al sargento primero Cuenca i por muerte de D. Ramón Aranda, á D. Juan Antonio D. Antonio'Arias. . " ' Hermosillai para capellanía de coro de la misma, por falleci Escuadrón de granaderof ,dfS. Carlos. Grado de coronel de miento de D. Pedro Perucho, á D. Antonio Vidueiros:- para ejército al primer comandante D. Manuel Fernando Aramburu: una canongía de…</t>
  </si>
  <si>
    <t>Antonio, Pedro</t>
  </si>
  <si>
    <t>Pedro Antonio</t>
  </si>
  <si>
    <t>…alquiera comerciante que con justa causa solicite la Habiendo dado cuenta al Rey nuestro Señor de una instan instrucción de su resultado, con la calidad de que ni por la to cia de D. Pedro Antonio de la Espina, regidor perpetuo de la ma de razón, ni por la exhibición expresada se cobren derechos ciudad t!e Avila, y varios vecinos de la misma, en la que soli algunos; y que los instrumentos públicos de igual clase que se citan que cesen los abastos de ca…</t>
  </si>
  <si>
    <t>Antonio, Ramón</t>
  </si>
  <si>
    <t>Ramón Antonio</t>
  </si>
  <si>
    <t>…ui desde proa, que mingo 24 del corriente á las diez de la mañana para la celebra era mi puesto, como segundo, á rogarle me cediese el mando, y ción de una juina de acreedores del Sr. D. Ramón Antonio pie contestó que io obtendría cuando él muriese ó estuviese sin Sierra, en el archivo de Escribanos de provincia, sito en la ga alientos, y que me retirase al puesto que me estaba encargado, lería de las escribanías: lo que se hace sab.'r á los acreedores au…</t>
  </si>
  <si>
    <t>Antuaatos, Juan</t>
  </si>
  <si>
    <t>Juan Antuaatos</t>
  </si>
  <si>
    <t>Gaceta de Madrid n.º 8</t>
  </si>
  <si>
    <t>…anía del nfullero, dp D,,Francisco Antonio Casado. Igual yr.evílairtqda íntejrpretaCion. falsa. Espero que lps habitantes,seitr mente acudiráti.lps intercsadotien la,.herencia, de D. Juan Antuaatos fepyimirán.laS’ gestiones de, los, vicio$Os, qtje.podría n-dmj ne.^j ¡mayordomo,que fus de dichabeñora, FranciscoParrondoyi ocasiem¿4;.'loí eprtópiradóréjkp.ara poner en ejecución, su proyecto Bartolomé Ortiz., ¡cocheros de id., Gerónimo Mpiko,y, porre de ind…</t>
  </si>
  <si>
    <t>Antuua, Ramón Antonio</t>
  </si>
  <si>
    <t>Ramón Antonio Antuua</t>
  </si>
  <si>
    <t>…directas con Tampico Montes Armenteros: para el*de Chiclan» á D. Francisco Calvay Veracruz, que son los puertos dueños de la primera especulación? che y Moya: para el dé Hellin á D. Ramón Antonio Antuua. „Nuestro comercio y giros siguen, enteramente paralizados, ño: para el de Valencia de Don Juan á D. Isidro Benito Agua perdida absolutamente la industria fabril, la agricultura sin em do: para el de Medina del Campo á D. Manuel Martin Bayon; peño, las minas…</t>
  </si>
  <si>
    <t>Ap</t>
  </si>
  <si>
    <t>…los periódicos , follétós yLdéibals'ÓÍ&gt;faá’^'íie que se prQmp^je£on por {urte del Marques de S.orneruelos contra han salido ,de sus imprentas desdé jel.año i-p, y se. hallará que Doña Ap|ofl¡a Éia,Toledo, sobre Revolución de ^58. y mas rea la mayor parte vomitan dicterios y safcáiinós contra nüestro les que esta percibió por razón de viudedad;'y, habiendo fallecidp Gobierno ¡-ál paso'que prodigan elogios á tós dísidétíléS:; númé^ la Doña Anto…</t>
  </si>
  <si>
    <t>Aparicio, Juan Andrea y</t>
  </si>
  <si>
    <t>Juan Andrea y Aparicio</t>
  </si>
  <si>
    <t>…nidades de chantre y deán de la misma ca mente imposible. tedral, y por el de IX Ramón Laplaaa á otra de la de Lérida, á He aquí el extracto de la carta del teniente Clapperton al D. Juan Andrea y Aparicio, D. jpan Puerto y D. Juan Soriacónsul de Washington , fecha en Lañóla el 2 de Febrero de 1824. no: para dos canongías de la iglesia catedral de Sobona, vacantes „Con el mas profundo dolor tengo que anunciaros la muerte de por promoción de D- Félix Herrero á l…</t>
  </si>
  <si>
    <t>Apoícou</t>
  </si>
  <si>
    <t>Gaceta de Madrid n.º 66</t>
  </si>
  <si>
    <t>…n libertad por la suma de 400 había hablado de la cuestión preliminar. Cuando el Ministro su libras esterlinas. bió á la tribuna fue para hablar sobre la adición de Mr. Berbis, El general Apoícou que mandaba los Achantis conviene en y no ha podido pedir la cuestión preliminar, sino sobre esta adi sentimientos con el Rey Toutou, y asi podemos esperar que, ve ción. No puede un Ministro pedir la cuestión preliminar abra remos al valiente Sir Cárlos tarde…</t>
  </si>
  <si>
    <t>Aqui, Pedro</t>
  </si>
  <si>
    <t>Pedro Aqui</t>
  </si>
  <si>
    <t>…s cau Por providencia del juez noble de la ciudad de Oviedo se tivos, que eran el objeto de sil ternura y continuo sobresalto. cita á los que se crean con derecho á la herencia de D. Pedro Aqui, como en todus-partes, hizo servicios eminentes, desplegan Mamtel Folgueras, vecino que fue de dicha ciudad, para que en do conocimientos que hacen mas sensible su pérdida. Llegó el mas el término de 30 dias, qüe cumplen en 16 de Julio, acudan á feliz de los…</t>
  </si>
  <si>
    <t>Ar, Josefa</t>
  </si>
  <si>
    <t>Josefa Ar</t>
  </si>
  <si>
    <t>…es-de tor Teniendo que instruir 4 D. Antonio Asquerino, sargento que dos sus individuos; pero se hallaban inscritos cuantos habiendo fue del extinguido regimiento de Mallorca, y á Doña Josefa Ar perdido el honor, la reputación y la fortuna, ó que eran perse tigas y del Agua, avecindada en la ciudad de Granada el año guidos y amenazados por'la cuchilla de la ley en su patria , la pasado de 1820, de cierta solicitud instaurada por D. Francisco habían a…</t>
  </si>
  <si>
    <t>Ar, Manuel Josef de</t>
  </si>
  <si>
    <t>Manuel Josef de Ar</t>
  </si>
  <si>
    <t>…erase con y otras varias cosas, hasta el extremo de decir que ni se permita forme á sus deseos, á pesar de no haberse recibido noticias ofi el avecindamier.to del P. Delgado ni de D. Manuel Josef de Ar ciales , graduando por bastantes las que periódicos de enemigos y ce en aquel estado. Uno y otro (que se hallan en esta, y el últi de los que no son ministraban indudablemente sobre que V. M. mo en el poder ejecutivo) piden licencia para pasar i S. Salva habi…</t>
  </si>
  <si>
    <t>Ar, Manuel Silvestre</t>
  </si>
  <si>
    <t>Manuel Silvestre Ar</t>
  </si>
  <si>
    <t>…s aficiona El Rey nuestro Tenor teniendo en consideración los méritos dos podrán ;por sr rtaiátftaS ápréridéf a tocar la guitarra á falta de y servicios de-su Secretario honorario D. Manuel Silvestre Ar maestro."'.maestro. : ’T ',(i r-o;; c : . mero, y de 0.'Josef Rafee! dé'Villapol, Auditor honoraria del • :2í;iwK-Í3ÉíI:GíIa!s]- ©.SsíR'js-PÜÁ.'Ñ''A.'; " ■ Dfep3rtámento dél-Ferrol, y Asesor de la Dirección general de Rentas, por decreto de 5 del corriente di…</t>
  </si>
  <si>
    <t>Ara, Rafael Ruizde</t>
  </si>
  <si>
    <t>Rafael Ruizde Ara</t>
  </si>
  <si>
    <t>Gaceta de Madrid n.º 13</t>
  </si>
  <si>
    <t>…a hayan reser ferida plaza'Con el'mismo'sueldo , y enlos propios-términos que vado’los siglos á tan'acertado traductor; pii'és ademas de mani la desempeñó hasta 7 de Marzb.de 1820 D. Rafael Ruizde Ara festar que le es bastante familiar la ciencia agraria, cual era in na, y sin que esta •provisión, .sirva de ejemplar en lo sucesivo, dispensable para el acierto de semejante empresa, hace hablar á pues deberá cesar el empleo de Ministro Director. Columela en…</t>
  </si>
  <si>
    <t>Aracktscheief</t>
  </si>
  <si>
    <t>…, obras públicas de la provincia y otras la gorod. S. M. aprovechará esta ocasión para honrar con una vi bores análogas á estos brazos, que claman por ocupación, y sita al general conde Aracktscheief en sil alcazar de Grusmo. abrigan , aunque callen, la inquietud y descontento á la par de su El comandante en gefe del primer ejército, conde de Ostenmiseria , mientras no se les proporciona útiles tareas. De Real Sacken, acaba de llegar de Mohiieff. orden &amp;c…</t>
  </si>
  <si>
    <t>Aragón, Felipe Martínez de</t>
  </si>
  <si>
    <t>Felipe Martínez de Aragón</t>
  </si>
  <si>
    <t>Gaceta de Madrid n.º 152</t>
  </si>
  <si>
    <t>…que no hallaron otro arbitrio que mo supremo tribunal, para una plaza de oidor de la Real audien iubir á los pisos altos, donde asomados por la» ventanas implo cia de Cataluña, á D. Felipe Martínez de Aragón, que lo era da raban un socorro, que no se les pod a dar: felizmente empezaron la de Méjico: y para tres plazas de alcaldes del crimen de la mis á bajar las aguas después de algunos dias, y entonces, aunque ma Real audiencia, á D. Gabriel Ceruelo y Veiasco, D…</t>
  </si>
  <si>
    <t>Aragón, Josef</t>
  </si>
  <si>
    <t>Josef Aragón</t>
  </si>
  <si>
    <t>…s islas Baleares: á Josef María Escudero, Josef Garahañ Cantero, D. Cirios Teodoro Gil, te Vieti en ocho de presidio en uno de los., de Africa, apercibido niente coronel retirado; D. Josef Aragón, teniente coronel; Don de que si loquebrantase sufrirá diez con retención, y a que mon-</t>
  </si>
  <si>
    <t>Aragón, María de</t>
  </si>
  <si>
    <t>María de Aragón</t>
  </si>
  <si>
    <t>Gaceta de Madrid n.º 68</t>
  </si>
  <si>
    <t>…, D’Atelly; lleván mente. De donde se infiere qüe los flamantes legisladores senta dolo otros á Valencia y Málaga , y aun tentaron fortuna en Ma dos en los escaños del convento de Doña María de Aragón, unos drid, y para ello trabajó bastante un tal Pecchio, de quien he eran órganos serviles , y otros instrumentos1 ciegos de ia facción, mos hecho mención también al tratar de las sociedades de Italia^ masónica que los trataba’como á esclavos. , Los masones y…</t>
  </si>
  <si>
    <t>Aragón, Pedro</t>
  </si>
  <si>
    <t>Pedro Aragón</t>
  </si>
  <si>
    <t>Edición extraordinaria</t>
  </si>
  <si>
    <t>Gaceta de Madrid n.º 107 (extraordinaria)</t>
  </si>
  <si>
    <t>…en dar cuenta de los detalles luego que ¡os reciba de Capitán D. Luis Cirios Castaños, y tenientes D. Marcelo oficio. Dios guarde á V. E. muchos años. Algeciras 19 de Agos Plaza y D. Pedro Aragón, del regimiento de la Princesa. to de i8a4.=Excmo. Sr.=Josef 0-donell.=Excmo. Sr. Secreta Subtenientes D. Pedro Espinosa y D. Josef Vallejos y Var rio de Estado y del Despacho de la Guerra. gas, del regimiento de Leales de Córdoba. Excmo. Sr.: Son las once y…</t>
  </si>
  <si>
    <t>Aramburu, Josef Morales</t>
  </si>
  <si>
    <t>Josef Morales Aramburu</t>
  </si>
  <si>
    <t>…eros que ba conducido la fragata española Primorosa la materia: D. Gaspar Baneda y Salazar, D. Cipriano Sánchez Mariana, su capitán D. josef Bonifacio de Arrarte, proceden Tejada, D. Josef Morales Aramburu , la testamentaría de Don te de la Havana, fondeada en este puerto el 25 del corriente: Isidoro Reaño, D. Pedro Tagle, Sres. Le Deist, Kibalan, Lesea D. Miguel Guzman, teniente de húsares de Fernando vii; y compañía, D. Josef Cifuentes y Prada, D. Josef de Ra…</t>
  </si>
  <si>
    <t>Aramburu, Manuel Fernandez</t>
  </si>
  <si>
    <t>Manuel Fernandez Aramburu</t>
  </si>
  <si>
    <t>…libras de añil con 7 á 89 quintales de algodón; Granaderos de S. Cárlos. Coronel graduado comandante de renglones que pasaban á nuestras islas , ademas de lo que sacába escuadrón D. Manuel Fernandez Aramburu, teniente coronel mos de Chorini, Cumaná, Barcelona, Puerto-Cabello, Mara- mayor de caballería. caibo &amp;c. Dragones. Teniente D. Pascual Diaz, grado de capitán de - En el dia , ni en toda la república puede presentarse una ex caballería: alférez D. Gerónimo Ay…</t>
  </si>
  <si>
    <t>Aramburu, Manuel Fernando</t>
  </si>
  <si>
    <t>Manuel Fernando Aramburu</t>
  </si>
  <si>
    <t>…capellanía de coro de la misma, por falleci Escuadrón de granaderof ,dfS. Carlos. Grado de coronel de miento de D. Pedro Perucho, á D. Antonio Vidueiros:- para ejército al primer comandante D. Manuel Fernando Aramburu: una canongía de la iglesia colegial de Covadonga, diócesis de de teniente coronel al capitán D. Ramón'dé la Tapia: de capitán Oviedo, por traslación de D. Ramón de Micr á la abadía de al'teniente D. Pedro Casanova: de teniente al alférez D. Maria Arenas en G…</t>
  </si>
  <si>
    <t>Aranda, Ramón</t>
  </si>
  <si>
    <t>Ramón Aranda</t>
  </si>
  <si>
    <t>…D.-Antonio Jurado: de teniente al Alvarez Bahamonde: para media ración deja iglesia catedral de alférez D. Ramón del Torop ,y de alférez al sargento primero Cuenca i por muerte de D. Ramón Aranda, á D. Juan Antonio D. Antonio'Arias. . " ' Hermosillai para capellanía de coro de la misma, por falleci Escuadrón de granaderof ,dfS. Carlos. Grado de coronel de miento de D. Pedro Perucho, á D. Antonio Vidueiros:- para ejército al primer comandante D. Manuel…</t>
  </si>
  <si>
    <t>Aransolo, Manuel Perez</t>
  </si>
  <si>
    <t>Manuel Perez Aransolo</t>
  </si>
  <si>
    <t>…nandez Broto: para del Sr. General en gefe, donde sé leia en un trasparente: viva el la de Almazan á D. Josef Alebesque Casquete: para la de Fuen— Rey, vivan los Barbones salida á D. Manuel Perez Aransolo: para la de Valdeorras á En el mismo dia ha recibido el Excmo. Sr. vizconde Digeon D. Ramón Tejeiro: para la de la Puebla de Cazalla á D. Loren la Gran Cruz de S. Fernando, con que se ha servido condeco zo María Martínez de la Fuente: para la dcAstudillo áD.…</t>
  </si>
  <si>
    <t>Araos, Miguel</t>
  </si>
  <si>
    <t>Miguel Araos</t>
  </si>
  <si>
    <t>…consiguiente las ideas, opiniones y afecciones po Artillería. Grado de teniente coronel de infantería al capí- líticas no pueden dirigirse á un solo objeto en una multitud de tan D. Miguel Araos. pueblos tan diferentes en el color y' en la fuerza corporal. Asi es Primer batallón del Infante D. Carlos. Grado de teniente co que si examinamos el estado del espíritu revolucionario en Co ronel á los capitanes D. Pedro Aznar, D. Francisco Santiago lombia ,…</t>
  </si>
  <si>
    <t>Arauzana, Jacinto Martin</t>
  </si>
  <si>
    <t>Jacinto Martin Arauzana</t>
  </si>
  <si>
    <t>…adas, las rentas del estado generalmente para el de Soria á D. Josef Ganancias y'Villairoei : para el de nulas, perdidos los mejores establecimientos; y si, como estamos Reinosa á D. Jacinto Martin Arauzana: para el de Alcalá de viendo, hemos de subsistir á merced de los préstamos de varias, los Gazules á D. Antonio Martínez Villar: para el de Alcalá compañías inglesas , nuestra vida será muy efímera. de Henares á D. Facundo Martínez Toledano; para el de G¡,, An…</t>
  </si>
  <si>
    <t>Aravena, Pascual</t>
  </si>
  <si>
    <t>Pascual Aravena</t>
  </si>
  <si>
    <t>…sube á la cima de ios montes se encuentra alli D. Josef Carlur: de capitán á los tenientes D. Manuel Amona- la Siberia con todos sus rigores ; de modo que en esta parte del tegui, D. Pascual Aravena, D. Antonio Vera v D. Francisco mundo basta un solo dia para gozar de los extremos y medios Ja vier Llamas: de teniente á los subtenientes D. Alejo Esquivel del calor y del frió. y D. Genaro Marcos: de subtenientes á los sargentos primeros Se advierte desde l…</t>
  </si>
  <si>
    <t>Archondo, Josef Lucio</t>
  </si>
  <si>
    <t>Josef Lucio Archondo</t>
  </si>
  <si>
    <t>…, y Doña Luisa Carlota con los Sres, In niente coroneL al capitán D.. Gregorio Herrera: de capitán á los fantes sus hijos y la Serma. Sra. Princesa de Beira, acompañar á tenientes D. Josef Lucio Archondo y D. Gregorio Barriga: de S. A. R. el Príncipe .Maximiliano de Sajonia y á su Hija la Se teniente á los subtenientes D. Andrés Trápaga, D. Josef María renísima Princesa Amalia á visitar y ver las preciosidades artís Avila y D. Pablo Vega; y de subtenientes á los sargentos prime ti…</t>
  </si>
  <si>
    <t>Arco, Feliciano del</t>
  </si>
  <si>
    <t>Feliciano del Arco</t>
  </si>
  <si>
    <t>Gaceta de Madrid n.º 37</t>
  </si>
  <si>
    <t>…ciones propias de En el periódico francés titulado le Drapeau hemos hallado el berán hacerlo constar en la secretaría del citado Banco del car importante artículo que sigue: go de D. Feliciano del Arco, exhibiendo las mismas acciones, ó Por un Real decreto inserto en nuestro número del 13 de entregando testimonio suficiente que acredite su pertenencia y Febrero se autoriza á los Sres. Secuin y compañía para la cons los números que comprendan, y sisón adquir…</t>
  </si>
  <si>
    <t>Arechavaieesperan, Joaquín-Ruiz de</t>
  </si>
  <si>
    <t>Joaquín-Ruiz de Arechavaieesperan</t>
  </si>
  <si>
    <t>…os, tampoco manifiestan neZ Toledano: pira la de Santander á- D. Antonio de Ja Llata ya ínteres en la causa de la independencia, y todos ios mas des Palacios: para la de la Seca á D. Joaquín-Ruiz de Arechavaieesperan de ella. ta: para la de Purchena á D. Rafael Baquero y Moreno: para Idem de Buenos-Aires. la de Rueda á D. Marcelo Fulgencio de Meló: para la de Motril Cartas del 20 de Febrero dicen: Esta desgraciada ciudad conti á D. Joaquín Beneito: para la de Sigiienza á…</t>
  </si>
  <si>
    <t>Arellano, Vicente Rodríguez de</t>
  </si>
  <si>
    <t>Vicente Rodríguez de Arellano</t>
  </si>
  <si>
    <t>…uque pirata era un bergantín de 16 Las tardes de la Granja, ó las lecciones del Padre, traducañones, equipado en Rio y tripulado en Chile. Este buque ha cion libre del francés por D. Vicente Rodríguez de Arellano: bia apresado' la embarcación) inglesa iínmworr ,* fletada por ' una -cuarta edición: cuatro tomos en 8.' con 32 láminas, á 52 rs. en compañía chilena llamada'dé la India oriental, y cuyo-cargo as- rústica y tío-es pasta. Los comerciantes en libros que se sus…</t>
  </si>
  <si>
    <t>Arenas, Domingo Alvarez</t>
  </si>
  <si>
    <t>Domingo Alvarez Arenas</t>
  </si>
  <si>
    <t>…tento que se internase el ejército enemigo hasta los puntos que menciona, para obrar en ANUNCIOS. los .términos que refiere el mismo Argos , de que á Santa Cruz Por providencia de D. Domingo Alvarez Arenas, Juez no iiO le quedó otro recurso que el de abandonar los restos de sus ble de la ciudad de Oviedo, se cita por término de 30 dias á los 6&amp; hombres y fugarse escoltado de unos cuantos soldados de ca que tengan derecho á los bienes que han quedado por abintés…</t>
  </si>
  <si>
    <t>Arenas, Maria</t>
  </si>
  <si>
    <t>Maria Arenas</t>
  </si>
  <si>
    <t>…de de teniente coronel al capitán D. Ramón'dé la Tapia: de capitán Oviedo, por traslación de D. Ramón de Micr á la abadía de al'teniente D. Pedro Casanova: de teniente al alférez D. Maria Arenas en Gibrales, á D. Antonio de la Cuesta; y para otra dé no Icásatj : de alférez al sargento primero D. Pedro Pablo Vi la iglesia colegial de Vitoria, en el obispado de Calahorra,- va nagraba ¡ cante por promoción de D. Miguel María Ventades á otra ea- Escuadró…</t>
  </si>
  <si>
    <t>Arencon, Josef</t>
  </si>
  <si>
    <t>Josef Arencon</t>
  </si>
  <si>
    <t>…nte: Isidoro Reaño, D. Pedro Tagle, Sres. Le Deist, Kibalan, Lesea D. Miguel Guzman, teniente de húsares de Fernando vii; y compañía, D. Josef Cifuentes y Prada, D. Josef de Rada, D. Josef Arencon, subteniente; D. Francisco Mier, id del ba D. Manuel Moscoso Peralta, D. Josef Villegas de la Concha, tallón ligero Leales Corianos; D. Bernardo Quirós, alférez, D. Juan Behic, señores Behic, Tanébot y compañía. con su asistente; D. Francisco Caro , subtenien…</t>
  </si>
  <si>
    <t>Argain, Norberto de</t>
  </si>
  <si>
    <t>Norberto de Argain</t>
  </si>
  <si>
    <t>…este importante castillo continúa llenando de cui Los que gusten pretender estas plazas, dirigirán sus memoriales á dado á los disidentes de Veracruz: le han llegado de la Havana D. Norberto de Argain, alcalde del:Valle, dentro de 30 chas. aun mas socorros de los que pidió y necesitaba; y su digno co Se halla vacante una de las plazas de médico titular de la mandante el Capitán general interino de Nueva España D. Fran ciudad de Toro: su dotación es de 400…</t>
  </si>
  <si>
    <t>Argandoña, Francisco González</t>
  </si>
  <si>
    <t>Francisco González Argandoña</t>
  </si>
  <si>
    <t>…onsejo de Estado de Lausania contra estos sectarios mani Rama y Arcas: para la vara de Alcalde mayor segunda de Cór fiesta que habían hecho prosélitos en el cantón de Vaud. doba á D. Francisco González Argandoña: para la de Vallado- i Se podiá adoptar un medio mejor para condenar el protes lid á D. Josef Urbano Sancho; y para la de Nuvalcarncro á Don tantismo en su origen, en sus principios y en sus consecuencias Salvador Gramagc. que el que acaban de poner en prácti…</t>
  </si>
  <si>
    <t>Árgüero, Josef</t>
  </si>
  <si>
    <t>Josef Árgüero</t>
  </si>
  <si>
    <t>…uales, y su niente D. Pedro Josef Nuñez, idem D. Tomas Cornejo, pasó obligación asistir alternando con otro médico al hospital de San al batallón de Arequipa en su empleo, alférez D. Josef Árgüero, Rafael, casa de niños expósitos, cabildo catedral, comunidades idem D. Manuel Barrera. religiosas y pobres de solemnidad. Los pretendientes se dirigirán Lanceros del ejército. Capitán D. Manuel Medina, idem Don al secretario de dicho ayuntamiento en el térmi…</t>
  </si>
  <si>
    <t>Arguero, Juan</t>
  </si>
  <si>
    <t>Juan Arguero</t>
  </si>
  <si>
    <t>…Julián I.eon. Estado mayor general del ejército=Conde &amp;íe¡nad¡er.” Primer ayudante del E. M. de los Andes. S-.rgento mayor __ S. M. ha resuelto que con motivo del fallecimiento de D. Juan Arguero. Luis xvni vista la corte luto por tres meses: los dos primeros de Oficiales sueltos. Sargento mayor D. Josef Colorio, idem riguroso, y el tercero de alivio, empezando á contarse desde ma graduado D. Josef Callejas. ñana martes 21. Granaderos á caballo. Tenie…</t>
  </si>
  <si>
    <t>Arias</t>
  </si>
  <si>
    <t>…ierra con 14 celemines de semilla, to la Bibliotheque Fisico-Econondque del mes de Mayo del propio carán si con 16, llegan á 283-, y finalmente si con ib, entra año; y la obra del Sr. Arias, titulada Lecciones de Agricultura, rán en cada pie 32§ granos. Pero supongamos que soio se siem también ha publicado su descripción y lámina. bre con la primera porción; es decir, fanega de tierra de 40^ Deseando el inventor simplificar su primera sembradera…</t>
  </si>
  <si>
    <t>Arias, Antonio Sandalio</t>
  </si>
  <si>
    <t>Antonio Sandalio Arias</t>
  </si>
  <si>
    <t>…a en esta corte: Josef efecto, habiéndosele pedido en aquel misino diacon toda premura Llórente, hijo del D. Francisco, natural de Madrid, de 20 años, á D. Juan Antonio ¿Melón y á D. Antonio Sandalio Arias, lo han soitero, colegial en el referido de S. Carlos: D.ManuelCavero y dado con la solidez y el acierto que se prometió la Junta;: y asi Garay, natural de Miguel Esteban, en la ¿Mancha, repartidor y es que habiendo convenido esta esencialmente con la opinión…</t>
  </si>
  <si>
    <t>Arias, Josef</t>
  </si>
  <si>
    <t>Josef Arias</t>
  </si>
  <si>
    <t>…ble cadena de conspiraciones. quín .Quintero, D. Josef Blas Díaz , D. Julián Varela de Seijas, Vosotros habéis hecho ver á esos Reyes, á quienes.denigra vuestro D. Luciano Suarez, D. Josef Arias, D. Francisco Alvarez y odio , que no pueden contener 14 sangre que corre á su presencia, D. Ambrosio Sánchez. En geometría práctica D. Fernando Ro sin dar lugar á que corra por otro lado en mas abundancia. Vues dríguez Casas, D. Anselmo Monelos, D. Juan Diez…</t>
  </si>
  <si>
    <t>Gaceta de Madrid n.º 125</t>
  </si>
  <si>
    <t>…á este la habilitación de dicho título, que para el recono cimiento de las fábricas de curtidos del reino de Galicia tiene Habiendo acudido al Rey nuestro Señor D. Josef Barredo, D. Josef Arias y D. Baltasar Rodriguez, fabricantes de curti solicitado. De Real orden lo comunico á VV. SS. para su inte dos de Betanzos, en solicitud de que se sirviese S. M. mandar al ligencia y efectos consiguientes; previniéndoles es la soberana voluntad de S. M. que esta su Real determinació…</t>
  </si>
  <si>
    <t>Arias, Rafael</t>
  </si>
  <si>
    <t>Rafael Arias</t>
  </si>
  <si>
    <t>…cito. Cádiz si de Diciembre. Batallón de la Reina. Capitán graduado de teniente coronel -D. Francisco España, comandante de infantería de línea: sub Extracto del Correo mercantil. teniente D. Rafael Arias, grado de teniente de rnfantería. Estado de la república Je Colombia. Estado mayor general. Coronel graduado segundo ayudante Párrafo de una carta de Lóndres. El coronel K...... es repe general D. Josef Ramón Rodil, coronel efectivo de infantería. tidamente .…</t>
  </si>
  <si>
    <t>Arias, Sandalio de</t>
  </si>
  <si>
    <t>Sandalio de Arias</t>
  </si>
  <si>
    <t>Gaceta de Madrid n.º 128</t>
  </si>
  <si>
    <t>….................... 37.a* avos. comunes en España: obra dedicada á S. M. ,y publicada por el París.......................................................................... i5“»7 profesor D. Sandalio de Arias: un tomo en 4/ Se vende en la Cádiz........................................................ ii librería de Calleja, calle délas Carretas, á 20 rs. en rústica y Sevilla....,............................................. if 25 en pasta. EN LA IMPRENTA REAL</t>
  </si>
  <si>
    <t>Arizmendi</t>
  </si>
  <si>
    <t>…mbre no le hu biesen obligado á regresar, debia ya por tierra, ya por mar se ANUNCIOS. guir la misma costa al oriente, y buscar un paso para entrar en En virtud de providencia del Sr. Arizmendi , alcalde de la el Océano atlántico, mientras el capitán Parry, navegando en Real Casa y Corte, juez de los autos causados por el fallecimien sentido opuesto, buscaba otro paso hacia el mar de occidente, y se to abintestato del Sr. D. Josef Iznardi é Izquierd…</t>
  </si>
  <si>
    <t>Arizmendi, Tomas de</t>
  </si>
  <si>
    <t>Tomas de Arizmendi</t>
  </si>
  <si>
    <t>…Noves, hacendado de la misma, cosechero de Colegio de esta corte, para que concurran á deducirle á la au vino, y stigeío de toda honradez y probidad, por cuyas circuns diencia del Sr. D. Tomas de Arizmendi, alcalde de la Real Casa tancias no se puede dudar de la veracidad de sus deposicicnes, Y Corte, y escribanía de Alboniga, en los autos promovidos á declaró bajo juramento que prestó en forma de derecho: instancia de Doña Josefa Castellanos, hermana y hereder…</t>
  </si>
  <si>
    <t>Arjona, Josef Manuel de</t>
  </si>
  <si>
    <t>Josef Manuel de Arjona</t>
  </si>
  <si>
    <t>…ine, mas originalidad que la Bruyere, m"j vigor que Con la misma fecha se ha dignado S. M. conceder plaza efec Pascal, y mas elevación que Bossuet. tiva en la Cámara de Castillada D. Josef Manuel de Arjona, ,,¡Qué ha sucedido en nuestros dias? Que ciertos talentos exonerándolo del cargo de Superintendente general de Policía del han concebido yo no sé qué disgusto ó qué secreta aversión por reino; y nombrando interinamente para el desempeño de este lo que es sen…</t>
  </si>
  <si>
    <t>Arlas, Manuel Josef</t>
  </si>
  <si>
    <t>Manuel Josef Arlas</t>
  </si>
  <si>
    <t>6% i para una ración de la propia iglesia, vacante por promoción de D. Manuel Valle, D.' Nicdlas Soregui y D. Manuel Josef Arlas. D. lucas Costilla á canongía de ella, á D. FranciscoDezAi pa Escuadrón de granaderos déla Guardia. Grado de teniente ra otra ración de la santa iglesia metropolitana de Santiago, va coronel ai capitán D. Felipe Fernandez: de capitan ú los tenien cante por fa…</t>
  </si>
  <si>
    <t>Armero, Luis</t>
  </si>
  <si>
    <t>Luis Armero</t>
  </si>
  <si>
    <t>…dos los les Guardias de Infantería: D. Josef de Villamil , Coronel retí—’ ciudadanos pacíficos y honrados,. echados á otros de sus hogares, rado y auxiliar de la misma Secretaría: D. Luis Armero, Ayu otros destinados á las mismas penas , y los demas temblando en dante general del ejército dé Castilla la Vieja: D. Tomas Blanco el seno pacífico de sus familias! /Dónde estaba la seguridad pro Cicerón, Teniente Coronel de infantería: D. Josef, Foreadá, C…</t>
  </si>
  <si>
    <t>Gaceta de Madrid n.º 71</t>
  </si>
  <si>
    <t>…e Estado y del Despacho de la Guerra en intendencia general de 4 Real Hacienda , y regidor perpetuo de Real orden de 24 del presente mes me dice lo que sigue: la referida villa, y D. Luis Armero, oficial de la secretaría del Enterado el Rey nuestro Señor de la acordada del Consejo Despacho de la Guerra, y secretario de S. M. con ejercicio de supremo de la Guerra, que contiene el papel de V. S. de 1 2 del decretes; arengando el primero á S. M., y poni…</t>
  </si>
  <si>
    <t>Arnaud</t>
  </si>
  <si>
    <t>Gaceta de Madrid n.º 96</t>
  </si>
  <si>
    <t>…tán ion mandada por Cire»i._Li primera legión la organizó Varquin, encallado; los dos mástiles hendidos: la Susana (brick) y mandó Carón, condenado en Francia á la pena capital en capitán Arnaud, la popa abierta y el timón desmontado: ei 1810 por el tribunal superior del departamento de Var, como Gustavo (brick), capitán Klimrath, encallado. cómplice de una conspiración formada en Tolon, que tenia pot Treinta y cinco naves mas inglesas ó americanas,…</t>
  </si>
  <si>
    <t>Arochena, Bernardo de</t>
  </si>
  <si>
    <t>Bernardo de Arochena</t>
  </si>
  <si>
    <t>…pasadas ¿ los comisionados', cuidando con nía de D. Cristóbal de Vicuña, se cita al representante del here toda malicia de no publicar sus contestaciones, en las que se ha dero de D. Bernardo de Arochena y á su viuda Doña Cecilia llan las dé este General, que quedan indicada*,jcón el objeto sin Ramiro, ó los.suyos, para que dentro de 30 dias. comparezcan duda de aparentar que de su parte no tratan de’ traer sobre Ve por sí ó por medio de procurador á deducir…</t>
  </si>
  <si>
    <t>Arraute, Francisco</t>
  </si>
  <si>
    <t>Francisco Arraute</t>
  </si>
  <si>
    <t>Gaceta de Madrid n.º 49</t>
  </si>
  <si>
    <t>…ardos, y adoraron el cuerpo de S. Raimundo, fun escribanía de Gaona, á deducir su derecho á los bienes que dejó dador de la Real orden de Calatrava. Doña Josefa Gondovia, viuda de D. Francisco Arraute, por su Madrid 14 de Abril. muerte intestada; pues de lo contrarío se llevará á efecto la de Se han recibido periódicos y cartas de Puerto-Rico hasta el claración hecha de heredera universal en favor de Doña María 5 de Febrero, y su contenido confirma el esta…</t>
  </si>
  <si>
    <t>Arroyo, Antonio</t>
  </si>
  <si>
    <t>Antonio Arroyo</t>
  </si>
  <si>
    <t>…y m:!:tar del Callao D. Josef Cuerpo de artillería. Teniente graduado D. Manuel González Ramón Rodil, comandante general de la división que guarnece Pavón , oficial de maestranza D. Antonio Arroyo. á Lima y fortalezas del Callao. Idem de ingenieros. Coronel D. Francisco Ugarte, capitán Acaba de fondear la corbeta de guerra holandesa Lina. proce D. Gregorio de la Rosa, idem D. Josef Luis Oyagi'ie. dente de uno de sus puertos, de donde zarpó el 10 de Set…</t>
  </si>
  <si>
    <t>Arroyo, Antonio Martínez</t>
  </si>
  <si>
    <t>Antonio Martínez Arroyo</t>
  </si>
  <si>
    <t>Gaceta de Madrid n.º 148</t>
  </si>
  <si>
    <t>…conde de la Ferronaye volverán muy Francisco Pastor: para otra de alcalde del cTÍmen de la audien pronto, el primero á Madrid, y el segundo á St. Petersburgo. cia de Extremadura á D. Antonio Martínez Arroyo; y para ^Habiendo excitado una curiosidad y un ínteres muy particu otra de alcalde no nacional de la corte mayor de Navarra á Don lar la sentencia de muerte pronunciada en Londres contra Mr. Tomas Moyano; y ha concedido honores de alcalde del crimen Fauntlero…</t>
  </si>
  <si>
    <t>Arroyo, Manuel Pedro</t>
  </si>
  <si>
    <t>Manuel Pedro Arroyo</t>
  </si>
  <si>
    <t>…onales y otros del batallón sagrado, á quienes igualmente Reales maestrazgos. D. Casimiro Antonio Bontempo, escriba acompañaron los comisionados del gobernador que se hallaban no. D. Manuel Pedro Arroyo, contador de rentas Realas. Don instruidos del fin trágico que se preparaba á los infelices presos, Miguel Pacheco, labrador. D. Francisco Josef de Cuesta, es que en el momento fueron despojados de sus ropas, alhajas y di cribano de número, y D. Josef Vara de…</t>
  </si>
  <si>
    <t>Arroyo.s, Josef María</t>
  </si>
  <si>
    <t>Josef María Arroyo.s</t>
  </si>
  <si>
    <t>…28. Manuel Arnesto, Manuel la Rosa y josef Carrizos!, por 14. a en 19 da Diciembre...... v.................... 28. muerte causada al sargentoOllicr, del regimiento aúm. 20, fiscal D. Josef María Arroyo.s en plenario. Josef María, por robo de prendas y dinero al soldadoDagen, fiscal idem: en sumario. . ANUNCIOS. Josef María Arévalo , por muerte causada al soldado francés, / - . Jordán, fiscal idem: sentenciado i pena de garrote can aproba En virtud de providen…</t>
  </si>
  <si>
    <t>Art</t>
  </si>
  <si>
    <t>Gaceta de Madrid n.º 16</t>
  </si>
  <si>
    <t>…as detalladas en la CAPITULO VIII. soberana resolución de 23 de Diciembre último. Funciones de los Comisarios de Guerra. El Exento. Sr. Secretario de Estado ha comunicado al limo. Señor Art. i.° Será obligación de los Comisarios de Guerra pasar Gobernador del Consejo ¡a Real orden siguiente: revista mensual á los cuerpos del ejército, Estados mayores de limo. Sr.: Con arreglo á lo dispuesto en la ley 5.a del tít. 17, plazas y sus agregados, y ex…</t>
  </si>
  <si>
    <t>…angero según la cantidad , el cual careis ¿ quien corresponda para su'cumplimiento. Está rubricado me reservo señalar. ■ ' • de la Real mano. En Palacio á 16 de Febrero de i824-=A Don Art. 6.a Por igual tiempo de un año se fiará á los ganaderos Luis López Ballesteros. trashumantes la M que necesiten para sus ganados, dando fian za que'asegure su pago; quedándoles también derogada la dife Desde el origen' de la Monarquía ha sido la renta de Sal…</t>
  </si>
  <si>
    <t>…experimen que vive en su compañía , los honores y tratamientos de luíante tarse,falta de papel sellado de todas clases. de España , corno los gozan los hijos de los Sres. Infantes Don Art. e,,° Se hará como hasta ahora la impresión de los sellos Carlos v D. Francisco; teniendo para ello presente el decreto que y busto Real en el papel que se ha de sellar para España y para se dirimo á la Cámara en 18 de Febrero de 1 "86 , y la Real celos domin…</t>
  </si>
  <si>
    <t>…presencia el acto de inscribir los capitales en el Art. 23. La amortización de los empréstitos inscritos en el Gran Libro. Gran Libro se ejecutará á razón de uno por ciento, sobre cura Art. 6.° No se podrá inscribir deuda alguna en el Gran Li base se arreglarán los contratos. bro sin Real decreto expedido á virtud de consulta de la expre Art. 24. Queriendo que todas las clases de deuda sean aten sada Comisión con los requisitos prevenidos en el…</t>
  </si>
  <si>
    <t>Art, Joaquin</t>
  </si>
  <si>
    <t>Joaquin Art</t>
  </si>
  <si>
    <t>Gaceta de Madrid n.º 100</t>
  </si>
  <si>
    <t>…de tekementi de para el obispado dé Válladolid: el Reverendo D. Aguctin Lo heregía, é inductivas al trastornó del Altar y del Trono. renzo VareU para el de Salamanca: El Reverendo D. Joaquin Art. 15; Reencárgo muy e&amp;trechairiente al Consejo redoble .López para el de Coria; y el Reverendo D. Antonio Ceruelo su tela y vigilancia sobre el arregló de lás escuelas de primeras Sanz para el de Menorca. letras, y de que no Se pongan al frente de ellas maestr…</t>
  </si>
  <si>
    <t>Art, Vicente Que</t>
  </si>
  <si>
    <t>Vicente Que Art</t>
  </si>
  <si>
    <t>…an continuado Esta Tunta, compuesta de los Tenientes Generales duque del In mandando ó disciplinando la mencionada tropa que reunieron. fantado, barón de Eróles, conde de España y D. Vicente Que Art. 9.0 Los Gefe: Realistas que antes del 7 de Marzo de jada y el Mariscal de Campo D. Pedro Balón; de los Directo 1820 no tenían graduación militar, ó no la teman superior al res é'lnspectores de las armas, como vocales natos , y del briga empleo de Capitán , y…</t>
  </si>
  <si>
    <t>Artcagn, Francisco</t>
  </si>
  <si>
    <t>Francisco Artcagn</t>
  </si>
  <si>
    <t>…os apóstoles de . iglesia colegial de Antequera , obispado de Málaga, vacantes por Ja tolerancia, que predicándola sin cesar , obran y aconsejan á muerte de D. Francisco Gallardo, D. Francisco Artcagn y obrar lo contrario. La Europa puede juzgar de la buena fe de es D. Francisco de Paula Perez, y renuncia de D. Joscf Dabó, tos periodistas, que mientras presentan á la Santa Alianza co a D. Miguel González, D. Josef María Con y D. Diego Fer mo una reunión qu…</t>
  </si>
  <si>
    <t>ARTES, NOBLES</t>
  </si>
  <si>
    <t>NOBLES ARTES</t>
  </si>
  <si>
    <t>…dos será premiada con una meda La adjudicación de los premios se hará públicamente por la lla de primero ó segundo orden. misma en el gran salón de la casa lonja, y el muy ilustre señor NOBLES ARTES. presidente tendrá la satisfacción de entregarlos con el testimonio Progamas que se señalan á los opositores. de su graduación á los opositores que la censura haya declarado Pintura. Una campiña devastada por la tempestad y el fue por primeros acreedores a el…</t>
  </si>
  <si>
    <t>Artiaga, Juan</t>
  </si>
  <si>
    <t>Juan Artiaga</t>
  </si>
  <si>
    <t>…enil y ; una sábana de cama bio , D. Ramón del Toro, D. Cipriano Manteca, D. Juan Jo nueva y un vestido de juan Quinn, una porción de kilo de la viu sef Saranz, D. Tomas Lenieres, D. Juan Artiaga, D. Marcos da Scall, una saya y un delantal pertenecientes á la viuda Ga- Gallegos, D. Antonio Mur,D. Tomas Castillo, D. Antonio llagher: todo á petición del reverendo Juan Usher por diezmos Arias y D. Andrés Cervantes. (JV continuará.") qué se le deben. En 2…</t>
  </si>
  <si>
    <t>Arzo</t>
  </si>
  <si>
    <t>Gaceta de Madrid n.º 17</t>
  </si>
  <si>
    <t>PDF p. 5</t>
  </si>
  <si>
    <t>…6 de este mes se celebró ed la iglesia de las misiones eX- habitantes de esta Isla por una libertad de imprenta desenfrena trangeras la fiesta del Patrono. Ofició de pontifical el Sr. Arzo da y destructora de los vínculos de la sociedad; será reformada bispo de París, y Mr. Lamberg, que pronunció el discurso, anun la moral pública, que se habia corrompido con tal licencia y !ició la partida de los cuatro misioneros: Bouchot de la diócesis de be…</t>
  </si>
  <si>
    <t>Arzobispo</t>
  </si>
  <si>
    <t>…son observados con mos á disfrutar, la cual será prolongada por la sabiduría y pa mucho rigor. ternal corazón del Soberano.' FRANCIA. „Conservad siempre vuestra gratitud al limo, Sr. Arzobispo y cabildo de esta Sta. Iglesia por la brillantez, magnificencia y París de Máyo. generosidad con que se han portado en la bendición de nuestra Cámara de los Diputados. bandera: nada les ha quedado que hacer á estos recomendables y En la sesión de 2 2 se exami…</t>
  </si>
  <si>
    <t>Arzobispo''celebró</t>
  </si>
  <si>
    <t>*9° , ,&gt;■-■■■ * AUSTÍIA.’i a.'*■•••■*' ' • que hacia años no veíamos,. El Jlmo., Sr. Arzobispo''celebró,de . pontifical, y bendijo la bandera del batallón ligero de Guias-Lea: Viena ij de Mayo. les del Rey. Con anticipación se convidó á toda» fas auto Acabamos de recibir por un correp extraordinario de Cons— ridades &gt; "prelados,1 maestranza, oficialidad y una m…</t>
  </si>
  <si>
    <t>Asín, Francisco</t>
  </si>
  <si>
    <t>Francisco Asín</t>
  </si>
  <si>
    <t>…e al; portaguión D. Gregorio El Rey se hi servido nombrar para dos plazas de oidor de la Catbajosa y al alférez Di Miguel Cuellar ; y de alférez al sargento audiencia de Galicia á D. Francisco Asín y' D. Josef Nufiez primero D. Juan Chican. 1 Garrido: para otra de alcalde del crimen de la misma á Don Escuadrón de dragones, del Perú. Coronel efectivo de caba— Gregorio Ceruclo: para la fiscalía del crimen del mismo tribu -Hería y primer ayudante-de campo…</t>
  </si>
  <si>
    <t>Asís, Francisco de</t>
  </si>
  <si>
    <t>Francisco de Asís</t>
  </si>
  <si>
    <t>Gaceta de Madrid n.º 147</t>
  </si>
  <si>
    <t>…dase suspenso de su ñor Infante D. Francisco de Paula, con su Esposa y sus dos Hi destino de fiscal de montes, y los otros dos en libertad por acuer jos mayores los Sres. Infantes D. Francisco de Asís y Doña do de los tres Señores ministros de la Real audiencia: quedó tam Isabel. bién en libertad el Valcárcel pagando este las costas: aprobada COMISION MILITAR EJECUTIVA Y PERMANENTE DE LA PROVINCIA en 8 de Setiembre. (J&gt; concluirá, j DE MURCIA. AVISO OFICIAL. S. M…</t>
  </si>
  <si>
    <t>Asis, María Francisca de</t>
  </si>
  <si>
    <t>María Francisca de Asis</t>
  </si>
  <si>
    <t>…de Cazadores. El empleo de coronel efectivo de in y D. Francisco de Paula con sus augustas Esposas las Sras. In fantería al primer comandante D. Manuel Manzanedo: grado de fantas Doña María Francisca de Asis, Gefa principal del estu coroneí'al segundo comandante D. Josef María Pereira: de te dio de dibujo de niñas, y Doña Luisa Carlota con los Sres, In niente coroneL al capitán D.. Gregorio Herrera: de capitán á los fantes sus hijos y la Serma. Sra. Princesa de B…</t>
  </si>
  <si>
    <t>Asquerino, Antonio</t>
  </si>
  <si>
    <t>Antonio Asquerino</t>
  </si>
  <si>
    <t>…Asociación francesa se formó en Madrid bajo los .auspicios en la guerra de la independencia. . del grande Oriente español. No se conocen los nombres-de tor Teniendo que instruir 4 D. Antonio Asquerino, sargento que dos sus individuos; pero se hallaban inscritos cuantos habiendo fue del extinguido regimiento de Mallorca, y á Doña Josefa Ar perdido el honor, la reputación y la fortuna, ó que eran perse tigas y del Agua, avecindada en la ciudad de Granada el…</t>
  </si>
  <si>
    <t>Asta, Esteban de</t>
  </si>
  <si>
    <t>Esteban de Asta</t>
  </si>
  <si>
    <t>…illón de ejemplos. D, Juan Josef Recacho, Regente de la Audiencia de Guadalaja- A la verdad, aquellos que en el movimiento de las Colonias ra de Indias: De! Consejo de Navarra , á D. Esteban de Asta, españolas no buscan sino esperanzas de trastornos y desordenes, Recente ele«to de la Audiencia de !a Corulla; y para esta resulta deben sin duda hallarse mal con un decreto que (s:ii presuponer á D. Josef Salelles y Palos, Ministro da la misma. ninguna cosa…</t>
  </si>
  <si>
    <t>Astorea, Marques de</t>
  </si>
  <si>
    <t>Marques de Astorea</t>
  </si>
  <si>
    <t>…y municiones. A las tres de berlo verificado ks parará «1 perjuicio que haya lugar. la tarde se presentó una comisión del Ayuntamiento de.Vera- A instancia.de la parte del Excmo. Sr. Marques de Astorea, cruz, compuesta ¡del primer Alcalde D. Ramón Garay y de los Conde de Altamíra, y en virtud de providencia del Sr. D. Dio Regidoras D. Manuel de la Serna y D. Pedro Gibaja La confe nisio Catalan, Teniente Corregidor de esta villa, se ha señalado rencia con el…</t>
  </si>
  <si>
    <t>Atambüru, Josef Morales</t>
  </si>
  <si>
    <t>Josef Morales Atambüru</t>
  </si>
  <si>
    <t>Gaceta de Madrid n.º 102</t>
  </si>
  <si>
    <t>…ro por la verdadera patria. Considerados Prada, D. Josef Gaspar Barreda y Salázar, D, Cipriano de Te desde tan elevado punto de vista todos los deberes, todas las re jada Sánchez, D. Josef Morales Atambüru, D. Pedro Josef de laciones, tanto de la vida privada como de la social y política, Rada , la testamentaría dé D. Josef Sánchez Reaño, D, Manuel se hacen mas nobles y mas augustos; todos los vínculos vienen á Moscoso y Peralta, D. Pedro.Tagle, D. Josef Villeg…</t>
  </si>
  <si>
    <t>Atanasio</t>
  </si>
  <si>
    <t>…scas á nuestra república, dic.e un Josef Duaso; vocales por. el .ramo de . Estado; y.por■■•Gracia' y,puescerca.de S. M,Británica.. . ._ - . • toriio’Gomez Calderón , presidente -, D. Atanasio; Melgar, y Don satírico criollo de Jalisco. Náda: menos que .al empleado .por el Justicia D. Luis de la Torre, Oficial de la -misma ¡Secretaría, y Rey Josfef en su Real jardín botánico-enMadrid : preso en Cá D. Josef García Martínez. diz no sé por qué .tramoy…</t>
  </si>
  <si>
    <t>Atera, Miguel</t>
  </si>
  <si>
    <t>Miguel Atera</t>
  </si>
  <si>
    <t>…, D. Josef mine la cuestión. Santos de la llera y D. Alejandro González Villalobos. __Los periódicos que se tienen por liberales nos ponderan sin El de Brigadieres á los coroneles D. Miguel Atera, D. Anto cesar las repúblicas del Nuevo Mundo: tan pronto prefieren á la nio Vigil, D. Pablo Echevarría , D. Manuel Ramírez , D. Mar de los Estados-Unidos como á la de Colombia, la de Méjico y tin Ruiz Somocurcio, D. Fernando Cacho, D. Ignacio de Lan— la del…</t>
  </si>
  <si>
    <t>Audemar</t>
  </si>
  <si>
    <t>Gaceta de Madrid n.º 109</t>
  </si>
  <si>
    <t>señor Audemar, obispo de Adran, el cual falleció en 1821; f las fuerzas disponibles, por lo que et fácil inferir los resultados por la de Mr. Jarot, pro-vicario general, muerto en *2 de Mayo de semejante desorden. de 1813: todavía acaba, de sentir una pérdida mayor en la p…</t>
  </si>
  <si>
    <t>Avala, Francisco Delgado y</t>
  </si>
  <si>
    <t>Francisco Delgado y Avala</t>
  </si>
  <si>
    <t>…anta sensación. Sé'escribían y borraban-k un para otras dos de alcalde del crimen de ella á D. Rafael Josef tiempo los conceptos del agitado manifiesto, y al fin abandona Crespo y D. Francisco Delgado y Avala ¡ para la fiscalía de^Ia ron la empresa á ios periodistas, y he aqui lo que uno de ellos -misma audiencia á D. Pedro Porro: para tres plazas de oidores publicó en el Aguila Mejicana i núm. 256. de la audiencia de Galicia á D. Félix Andrés de Pazos, D- Jo „Ha…</t>
  </si>
  <si>
    <t>AVISO</t>
  </si>
  <si>
    <t>…Pedro Nolasco Esquerra, en los que por parte de su viuda se ha hecho cierta solicitud el 7 del corriente; y para proveer en punto á ella y demas que corresponda, ha acordado dicho señor AVISO. teniente se celebre ju ata en su posada el dia 29 del corriente a El remate ó subasta de la impresión del almanac civil ó ca las nueve de la mañana; lo que se anuncia al público á fin de lendario del año próximo de 1825 para las tres provincias de que llegue…</t>
  </si>
  <si>
    <t>Ay, Josef</t>
  </si>
  <si>
    <t>Josef Ay</t>
  </si>
  <si>
    <t>…En la gaceta núm. 11 5 del martes 7 del corriente , co D. Esteban Alvarez, ídem D. Santiago Vallejos, idem graduado lumna 5.a, artículo del Correo mercantil de Cádiz: en todas las D. Josef Ay alo, cadete 1&gt;. Mariano Je la Riva. cantidades donde dice rs., entiéndase duros. EN LA IMPRENTA REAL.</t>
  </si>
  <si>
    <t>Ayala, Francisco Delgado y</t>
  </si>
  <si>
    <t>Francisco Delgado y Ayala</t>
  </si>
  <si>
    <t>…crimen dé ella 4 D. Antonio Neira y Marin; rateras pasiones. y para una plaza de oidor de ia audiencia de Extremadura á „La gente de juicio despreocupada, que ha experimentado un D. Francisco Delgado y Ayala. cambio tan poco conformará las primeras ideas que se formaron, Para el corregimiento de letras de Arcos de h Frontera á y que cansados de sufrir desean el orden, venga por quien viniere, D. Victoriano Escribano: para el de las merindades de Castilla son llam…</t>
  </si>
  <si>
    <t>Ayala, Gerónimo</t>
  </si>
  <si>
    <t>Gerónimo Ayala</t>
  </si>
  <si>
    <t>…lo, Mara- mayor de caballería. caibo &amp;c. Dragones. Teniente D. Pascual Diaz, grado de capitán de - En el dia , ni en toda la república puede presentarse una ex caballería: alférez D. Gerónimo Ayala, grado de teniente de tracción semejante, porque las haciendas se hallan devastadas, y caballería. fus operarios ocupados en las armas, ó remontados donde no los - Milicias de Huancar clic a. Distinguido D. Santiago Marti pueden sacar los hacenderos; por cons…</t>
  </si>
  <si>
    <t>Ayala, Gil de Ayala y</t>
  </si>
  <si>
    <t>Gil de Ayala y Ayala</t>
  </si>
  <si>
    <t>…los. Antes las tierras y mares que rodean por la parte En el Consejo Real y por la escribanía de cámara del cargo del Norte la gran bahía de Hudson eran casi desconocidos, y la de D. Gil de Ayala y Ayala se siguen autos entra el duque de geografía le debe la figura .compieta del Welzow, de la isla Sou— Wervick y Alba, el de Medinaceli, D. Luis Fernandez de Cór thampton y de la bahía Repulsa; y el descubrimiento de la pe doba, el marques de Cerralbo y otros so…</t>
  </si>
  <si>
    <t>Ayer, Manuel</t>
  </si>
  <si>
    <t>Manuel Ayer</t>
  </si>
  <si>
    <t>…el Teniente D. Clemente Delgado, han sufrido, en la pasada ¿poca. del Comandante de milicias D. Joaquín Tajonar, del Comandan te de la tropa de Marina el Subteniente de batallones D. Manuel Ayer salieron los Voluntarios realistas de esta Corte á dar Peña. Duró» la junta hasta las once de la noche, tratándose en un paseo militar hasta el pueblo de Villaverde. Se hicieron varias ella de todos los medios de defensa que ofrece la situación de esta</t>
  </si>
  <si>
    <t>Ayesta, Francisco de Paula</t>
  </si>
  <si>
    <t>Francisco de Paula Ayesta</t>
  </si>
  <si>
    <t>…el corriente mes de Noviembre se le condenó á Se cita y emplaza á D. Rafael de Ayesta, hijo y único here la pena ordinaria de horca, lá que sufrió en 19 del expresado mes. dero de D. Francisco de Paula Ayesta, vecino que fue de esta María Peña, de edad de 30 años, natural de Budia, vecina corte, para que comparezca á usar de su derecho en los autos da de esta corte, por haberse encontrado en su casa varias prendas testamentaría del D. Francisco, pendientes en el j…</t>
  </si>
  <si>
    <t>Ayesta, Rafael de</t>
  </si>
  <si>
    <t>Rafael de Ayesta</t>
  </si>
  <si>
    <t>…se le puso en consejo de guerra, y vista y falla cio que haya lugar la resolución que recayere. da su causa en 3 del corriente mes de Noviembre se le condenó á Se cita y emplaza á D. Rafael de Ayesta, hijo y único here la pena ordinaria de horca, lá que sufrió en 19 del expresado mes. dero de D. Francisco de Paula Ayesta, vecino que fue de esta María Peña, de edad de 30 años, natural de Budia, vecina corte, para que comparezca á usar de su derecho en los…</t>
  </si>
  <si>
    <t>Aynat, Rafael</t>
  </si>
  <si>
    <t>Rafael Aynat</t>
  </si>
  <si>
    <t>…amaciones, repique Para el corregimiento del señorío de Vizcaya á D. Vicente general de campanas, é incesantes descargas de artillería; la pla Tormo y Pont: para el de Guipúzcoa á D. Rafael Aynat y za cubierta de tropa vestida de lujo hizo los honores debidos Sala: para el de Jaén á D. Francisco Anaya y Villazan: para a S. M., que llevando por delante numerosa multitud de bailes, el de Mancha Real á D. Prudencio Fernandez de la Felilla: para que al so…</t>
  </si>
  <si>
    <t>Ayuso, Ignacio Francisco</t>
  </si>
  <si>
    <t>Ignacio Francisco Ayuso</t>
  </si>
  <si>
    <t>…nvitación del Sr. General en gefe del ejército alcalde mayor, teniente tercero de Asistente de la ciudad de Se francés en España ha prestado V. E. para que se coloque en villa , á D. Ignacio Francisco Ayuso. el pasco del Prado de esta corte un castillo de pólvora, para ce lebrar con otros regocijos los dias de su augusto Hermano y Tío Antes de ayer al salir el sol hizo la artillería española y el Rey de Francia; y ademas es su soberana voluntad que en francesa l…</t>
  </si>
  <si>
    <t>…. Manuel Martin y S. M. la Reina y SS. A A. siguen sin novedad en su impor D. Francisco Ballesta, sobre la protección dada en su fuga al tante salud. alcalde mayor que fne de Muía D. Ignacio Francisco Ayuso, Madrid 19 de Noviembre. fueron sentenciados el Valcarcel á seis meses de prisión en un Ayer á la una menos cuarto llegó á esta corte el Sermo. Se castillo en atención á ser militar, y que quedase suspenso de su ñor Infante D. Francisco de Paula, con su Espos…</t>
  </si>
  <si>
    <t>AzcárateD, Ramón</t>
  </si>
  <si>
    <t>Ramón AzcárateD</t>
  </si>
  <si>
    <t>…licado en Cádiz erí -defensa de la feligionconniente coronel al capitán D. Josef Isusi: de capitán A los.tenien tra el diario gaditano y otras. Tres romos en 8.° Precede al 1® tes D. Ramón AzcárateD. Tadeo de Picazarri, D. Juan Lo una pastoral del Obispo de Cádiz, hoy Arzobispo de Sevilla, re renzo Mella y D. Diego Espinosa: de teniente á los subtenientes comendando su lectura. Se vende en Madrid, librería de Perca. EN LA IMPRENTA REAL.</t>
  </si>
  <si>
    <t>Azcario, Bernardo</t>
  </si>
  <si>
    <t>Bernardo Azcario</t>
  </si>
  <si>
    <t>Gaceta de Madrid n.º 48</t>
  </si>
  <si>
    <t>…dades constituidas y ciudadanos ilustrados, á fin de to ca y 20 en pasta en el despacho de la Imprenta Real. mar de común acuerdo medidas extraordinarias durante aquella Se cita á D. Bernardo Azcario, recaudador que fue del alum crisis, las cuales se hallan establecidas en el acta de 17 de Di brado de esta corte, á sus herederos y demás persona* que se ciembre. crean con derecho á los bienes de aquel, para que se presenten NOTICIAS DE ESPAÑA. dentro de 13…</t>
  </si>
  <si>
    <t>Aznar, Pedro</t>
  </si>
  <si>
    <t>Pedro Aznar</t>
  </si>
  <si>
    <t>…_ La asociación católica de Irlanda cada dia toma mas incre Labraque, D. Gerónimo Villagra, D. Joaquín Rubín de Celis, mento. Cuenta ya 29 individuos. Desde 23 de Octubre hasta el D. Pedro Aznar, D. Cirilo Echezarraga y D. Joaquin Polo. 3 de Noviembre há recibido 513 libras esterlinas de contribu El de Capitanes de infantería y caballería, á D. Julián Moya, ción; que es decir, mas de 1200 francos diarios. En una de sus D. Antonio Sánchez, D. Antonio…</t>
  </si>
  <si>
    <t>…or y' en la fuerza corporal. Asi es Primer batallón del Infante D. Carlos. Grado de teniente co que si examinamos el estado del espíritu revolucionario en Co ronel á los capitanes D. Pedro Aznar, D. Francisco Santiago lombia , advertiremos que mientras en este ó el otro puerto se y' D. Joaquin Gómez Barreda: de capitán á los tenientes Don manifiesta de un modo exaltado, se nota en otras partes un vivo Lu ¡s Montero, D. Francisco Luna y D. Josef xVlai…</t>
  </si>
  <si>
    <t>Azozar, Blas</t>
  </si>
  <si>
    <t>Blas Azozar</t>
  </si>
  <si>
    <t>…pero debiéndose á él aquella Luna, sargento mayor D. Eugenio Firun, teniente segundo Don prosperidad, y á Jos americanos de la farsa revolucionaria esa Angel Sánchez, subteniente D. Blas Azozar, idem D. Basilio notable decadencia en tan poco tiempo, ¿quién será el mentecato Castillo, idemD. Lorenzo Martínez, cadete D. Josef Santiago que opine en favor de tan grande injusticia? Oyagua. Madrid 20 de Setiembre. Artillería de Chile. Coronel graduado D.…</t>
  </si>
  <si>
    <t>Azpeitia, Josef Antonio</t>
  </si>
  <si>
    <t>Josef Antonio Azpeitia</t>
  </si>
  <si>
    <t>Gaceta de Madrid n.º 163</t>
  </si>
  <si>
    <t>…l Rey nuestro Señor se ha servido elegir para la iglesia J obispado de Cartagena, por renuncia de D. Antonio Posada, á; Se acaban de recibir cartas fidedignas de Nueva-Yorck de fe D. Josef Antonio Azpeitia, obispo de Lugo: para este obispado' cha 14 del pasado, ias cuales corroborando las noticias que apun á D. Fr. Hipólito Antonio Sánchez Rangel, obispo de Mainas; tamos en la gaceta anterior, anuncian, con la moderación ,y, y para el de Astorga, vacante-por fa…</t>
  </si>
  <si>
    <t>Azpiroz, Antonio</t>
  </si>
  <si>
    <t>Antonio Azpiroz</t>
  </si>
  <si>
    <t>…a'iugir, * , coronel ál comandante-D/Juan Aóíónio Pardo;: dé teniente co .' 1 JnstitütÜkum elen\tnt¡trium fkilitsofhiae , ad usum studiosae ronel á los capitanes D.'Juan Óliyenc¡a,D. Antonio Azpiroz y . juventutis, ab Andrea de Guevara jguanaxatensiipresbytero. To-r I). Di¿ntslb;Aldázábülf decapitan al segiindó ayudante D. Ni- 'mus' ii, tónVfleifens logichm ác metafhysicam. Sé. hallará en la Colas Sjlás; fá los tenientes D. Josef Vallejo \ D. Mariano Aci…</t>
  </si>
  <si>
    <t>Ba, Luis López</t>
  </si>
  <si>
    <t>Luis López Ba</t>
  </si>
  <si>
    <t>…l casco de los pueblos, velí ientcá *u cumplimiénto—Rubricado de la Real mano en se pagarán como los de los demas géneros; pero tanto estos S. Lorenzo á 9 de Diciembre de 1824.=/. D. Luis López Ba derechos como los que se exijan directamente ó por ajuste por lo¿ consumos de las materias destinadas á las fabricas situadas en llesteros. el radio ó línea de circunferencia, se devolverán en fin de año Real orden para que á los oficiales indefinidos que no…</t>
  </si>
  <si>
    <t>Baceti, Luií</t>
  </si>
  <si>
    <t>Luií Baceti</t>
  </si>
  <si>
    <t>…o del:perentorio término de 30 días, que pitan á los ténierttes D.; Manfud'María Vilay D. Ramón de-Ro- :pgr tirimefó^se léS prefija, tompar-efccán á deducirle por- sí ¡ó por jás y D. Luií Baceti: de teniente á los subtenientes D.-EliasGab- medio' de^próciirador á la* escribanía‘de dicho júzgádo* privativo, cía y^D, Frafacjíco González; "y el de subteniente á los sargen que lo-está en-la de Cámara del supremo Consejo de la Guerra; tos primeros 1&gt;. Fra…</t>
  </si>
  <si>
    <t>Badillo, Francisco</t>
  </si>
  <si>
    <t>Francisco Badillo</t>
  </si>
  <si>
    <t>…alistas esforzados del partido de Viana. En la villa de Alcubillas. D. Josef Sánchez, alcalde. Don Juan Teigido, criado del cura Magadan; Ignacio de Barros, Pedro Arias, labrador. D. Francisco Badillo, regidor decano. Francisco Ramírez Corral, escribano; Ramón Dieguez, confi D. Tomas Serrano, regidor. D. Alfonso Campo, labrador, co dente de D. Juan Feas; D. Gerónimo Aguirre, D. Pedro Rolmandante de voluntarios Realistas, y D. Rafael García, fiel de dan,D.…</t>
  </si>
  <si>
    <t>Bahamonde, Domingo Vales</t>
  </si>
  <si>
    <t>Domingo Vales Bahamonde</t>
  </si>
  <si>
    <t>…e dragones, del Perú. Coronel efectivo de caba— Gregorio Ceruclo: para la fiscalía del crimen del mismo tribu -Hería y primer ayudante-de campo del virey conde de los Andes nal, á D. Domingo Vales Bahamonde: para una plaza de oidor al teniente coronel mayor, graduado de coronel, D» Ignacio de de la audiencia de Canarias á D. Félix de QueVedo y Bueno; .y Landázurií grado de tettlcrtte-coronel al capitán D. Manuel Eetpara la fiscalía de dicha audiencia á D. Juan A…</t>
  </si>
  <si>
    <t>Bahamonde, Francisco Yañez</t>
  </si>
  <si>
    <t>Francisco Yañez Bahamonde</t>
  </si>
  <si>
    <t>…paña mas inmediato En el acto de exhibir las acciones, Atendiendo el Rey nuestro Señor á las repetidas instancias y entregar los poderes y testimonios, se dará á cada vocal una de D. Francisco Yañez Bahamonde, Comisario general, Juez esquela rubricada por el Secretario, que deberá presentar al tiem Apostólico de Cruzada, Subsidio y Excusado, para que le conce po de entrar en la junta, para que cotejadas estas esquelas coa diera su jubilación por hallarse en edad m…</t>
  </si>
  <si>
    <t>Baiat, Agustín</t>
  </si>
  <si>
    <t>Agustín Baiat</t>
  </si>
  <si>
    <t>…ue siguiendo el espíritu del citado D. Josef Salcedo, D. Josef Neerete, el padre Fr. Juan Fa Real decreto de i.° de Octubre de 1823, jq np debo permane cundo Monio, Domingo Rojo y D. Agustín Baiat, en liber cer en el Perú , respecto á que las órdenes , tanto para quedar tad, sin nota alguna. me, como aprobando mi nombramiento de capitán general y viCoronel del níim. ij.° D. Feliciano Pérez y paisano Satur rey, fueron dadas en época del sistema constitu…</t>
  </si>
  <si>
    <t>Bal, Josef de</t>
  </si>
  <si>
    <t>Josef de Bal</t>
  </si>
  <si>
    <t>…a serna, que ya Andrés Gabriel Cánovas: para el dé Gua'dix í D. Domingo Jono tiene enemigos quí Combatir en lo interior, ha reunido mal Síf Fernandez-Martínez: para el-de Agrédá á D. Josef de Bal¿Te ye) hombre» por aquel punto para observar lo» nvoViiíiíenio» iriáscdá: para eí de Chinchiiia á 'D. Luís Cuadrado y Vaidelode Bolívar. Ha visto este que los chilenos no quieren pelear, vol mar: para Ja Vara de alcalde mayor dé Auto! á D. Antonio viéndose á…</t>
  </si>
  <si>
    <t>Báldasarre, Juan</t>
  </si>
  <si>
    <t>Juan Báldasarre</t>
  </si>
  <si>
    <t>…y alistamiento en Compostcla: Monseñor Rafael Velez, Obispo de Ceuta, para esta y otras sociedades secretas; manifestándoles sus peligros y el arzobispado de Búrgos: F.l Reverendo D. Juan Báldasarre proscripción por la Santa Sede cómo sospechosas de tekementi de para el obispado dé Válladolid: el Reverendo D. Aguctin Lo heregía, é inductivas al trastornó del Altar y del Trono. renzo VareU para el de Salamanca: El Reverendo D. Joaquin Art. 15; Reencárgo m…</t>
  </si>
  <si>
    <t>Baldomcro</t>
  </si>
  <si>
    <t>Junta provisional de, gobierno. Esta Junta debía instituir funcio habia sido nombrado D. Gerónimo Valdés, y D. Baldomcro narios "públicos, restablecer ias administraciones, organizar con Espartero, gefe de su estado mayor, y el otro llamado del Nor regularidad algunos cuerpos, .tener agentes, delegados; en una te al mando de Canterac, siendo Carratalá gefe de su estado palabra,…</t>
  </si>
  <si>
    <t>Baliño, Gregorio</t>
  </si>
  <si>
    <t>Gregorio Baliño</t>
  </si>
  <si>
    <t>…e María Amalia, Jo los Reales Consejos que poseía la memoria fundada por Doña sef García (alias Cagarruta), FranciscoOsenes, el Helado, An Angela de Cisneros, y sirvió últimamente D. Gregorio Baliño tonio García (alias Cobertos), Pedro Cutillas, Josef Valiente, y Abad , para que al término de 30 dias precisos contados desde Juan Atellin, Juan Toledo y Antonio García Hernández. A la hoy, comparezcan por sí ó por medio de procurador á deducir misma pena de…</t>
  </si>
  <si>
    <t>Ballesta, Francisco</t>
  </si>
  <si>
    <t>Francisco Ballesta</t>
  </si>
  <si>
    <t>…stos en libertad: aprobada en 6 de Setiembre. y con conocido alivio. 18. La de D. Luis María Valcárcel, D. Manuel Martin y S. M. la Reina y SS. A A. siguen sin novedad en su impor D. Francisco Ballesta, sobre la protección dada en su fuga al tante salud. alcalde mayor que fne de Muía D. Ignacio Francisco Ayuso, Madrid 19 de Noviembre. fueron sentenciados el Valcarcel á seis meses de prisión en un Ayer á la una menos cuarto llegó á esta corte el Sermo. Se ca…</t>
  </si>
  <si>
    <t>Ballestee, Francisco</t>
  </si>
  <si>
    <t>Francisco Ballestee</t>
  </si>
  <si>
    <t>…enimos que no Real Casa y Corto, se convoca á junta general á los acreedores podremos asegurar la remisión de los que se nos pedirán pasado del concurso que en el año de 1793 hizo D. Francisco Ballestee el 30 del próximo Junio por razón del.corto tiempo que media y Ribera, para el domingo 18 de Julio próximo á las diez de su entre esta fecha y la época de la vendimia. mañana, en la escribanía de provincia que despacha por habilita La carga de vendimia de que…</t>
  </si>
  <si>
    <t>Ballesteros, Luis López</t>
  </si>
  <si>
    <t>Luis López Ballesteros</t>
  </si>
  <si>
    <t>…de la Real mano en Palacio a 5 prosperidad y buen gobierno de mi Real Hacienda. 3.0 La Di _ _ rección general se compondrá de tres Directores, los cuales ten ale Enero de 18 24.—A D. Luis López Ballesteros. Con fecha de t.° del corriente se ha comunicado á la Dirección del drán los sueldos, honores, distinciones y facultades que les es ■.. Crédito público por el Ministerio de Hacienda la Real orden tán designadas por disposiciones anteriores. 4.0 Los Directores…</t>
  </si>
  <si>
    <t>…orazón el amor veniente á su cumplimiento.=Está rubricado do la-Real m.tfio.er y la fidelidad á su Rey, y esto era su consuelo: !a animaba una En Palacio á 5 de Enero de tdiq.ratA D. Luis López Ballesteros. esperanza cierta de que el Trono de V. AL recobraría toca su Exposiciones dirigid &lt;ts til Rey nuestro Señor. resplandor; y á esto se dirigían su-, mas ardientes votos: sus de ',,Señor: La Real Sociedad de Amigos del Pais de Tenerife, seos en fin se hallan ya…</t>
  </si>
  <si>
    <t>69</t>
  </si>
  <si>
    <t>…el reglamento , que ademas de órdenes correspondientes á su cuinplimiento.=Kn Palacio á 4 de los objetos.indicados en este artículo y en el segundo, compren Febrero de 1824. =r A D. Luis López Ballesteros. derá el régimen de las oficinas. Tendreislo entendido y comuni Circulares del Ministerio de la Guerra.careis las órdenes correspondientes á su cumplimiento. En Pala cio á 4 de Febrero de -1824.—A D. Luis López Ballesteros. Deseando ei Rey nuestro Señor conci…</t>
  </si>
  <si>
    <t>…iciones dirigidas al Rey nuestro Señor. Santiago P. Mtío. Fr. Manuel Martinez, Predicador de S. M., „Gloria á Dios, Señor-: Ya llegó el día feliz, día tan desea y de su Consejo, y D. Luis López Ballesteros, Director general do para la España y las naciones todas, que tanto han coopera de Rentas, y del supremo de Hacienda, presentaron á S. M. una do para felicitarlo á una con su sangre é intereses. Sea mil veces exposición del Ayuntamiento, firmada por D. Geróni…</t>
  </si>
  <si>
    <t>Gaceta de Madrid n.º 23</t>
  </si>
  <si>
    <t>…municareis á quien corresponda para su cumpli Murcia. miento. =: Está rubricado de la Real mano.erfen Palacio á 16 Lorca, Yecla, Albacete, Totana y Carayaca. de Febrero de i824-=A D. Luis López Ballesteros. Soria. Logroño. La renta de aguardiente y licores establecida por mi augusto Valencia. Predecesor el Sr. D. Felipe ív en el año de 1632, se ha conside Aleoy, Alicante, Alcira, Castellón, S. Felipe, Elche, On- rado desde entonces como una de las de la Corona.…</t>
  </si>
  <si>
    <t>…s ligeramente hace 20 años pava un íamo que en este largo ñalado de la Real mano.=EnPalacio á 16 del'cbrerode 1824.— período ha tomado el mayor incremento, ya en su fabricación, A D. Luis López Ballesteros. ya en la generalidad de sus consumos, no pueden corresponder hoy ni á sus valores, ni á los crecidos productos que mi Real Siendo la contribución de paja y utensilios una de las que se ■ Hacienda tiene derecho á exigir de ellos. También es fácil ver deben co…</t>
  </si>
  <si>
    <t>…eyde w de^JÜhio dé 2787. . ' su cumplim¡cnto.=Está rubricado de ¡a Real mano.=:En Palacio *1 Árt. 7.® En todo lo ídemás se entenderán vigentes estas de á id de Febrero de 182 4,=A D. Luis López Ballesteros. claraciones. . • "'&lt;■ : Art.8.°; Para asegurar la recaudación- justa /uniforme del Por mi Real decreto de este dia he tenido á bien restablecer iinpuesto de frutos civiles sé presentarán las escrituras y docu la contribución denominada de frutos civiles, que…</t>
  </si>
  <si>
    <t>…r. D. Felipe iy, de buena memoria, en el año de 163Ó, es do dé la Real mano. En Palacio á 16 de FehreAro de 1824.=A tancándola desde luego. Este pensamiento ha sidd aconsejado por D. Luis López Ballesteros. la prudenciaf; pues- siendo, el tabaco verdadero objeto de lujo y de capricho, y de un uso libre y espontáneo en. los consumidores, El bacalao de España es un artículo debido á la. industria de pudo el Estado estancar su venta y . administración sin temor dé…</t>
  </si>
  <si>
    <t>…ción desde tiempos muy remotos hasta los Está; rubricado de la Real mano.znEn Palacio á 16 de Febrero presentes. No'es del caso hacer mención de todas ellas, tratándose de i8z4.=A D. Luis López Ballesteros. solamente ahora de poner á esta renta en aquel pie de arreglo ad ■ .■Od'l Expoiicionts dirigidas a¡ Rev nuestro Seaor. ministrativo en que deben estar todas las de mi Real Corona pa ra que mediante sus niljspres y mas seguros rendimientos sea fá ,,Sefior: La…</t>
  </si>
  <si>
    <t>Gaceta de Madrid n.º 25</t>
  </si>
  <si>
    <t>…para su cumplí— á los juzgados competentes. m¡ento.=Está rubricado de-la Real mano.=En Palacio á xó de . 8.° Que á los Abogados, Escribanos y Procuradores que se Febrero de i824™A D. Luis López Ballesteros. hayan recibido durante la época del pretendido gobierno consti tucional se les mande sacar nuevos títulos, previa la censura de Por mis Reales decretos de este día he tenido por bien dictar su conducta moral y política, ejecutándose esta con arreglo á lo var…</t>
  </si>
  <si>
    <t>Gaceta de Madrid n.º 28</t>
  </si>
  <si>
    <t>…as juntas: el uno pedir la reparación de agra plimiento. Señalado de la Real mano. Palacio 16 de Febrero vios para mantener ileso el fuero; y el otro proporcionar medios de i824~A D. Luis López Ballesteros. para satisfacer el servicio, que tanto por la obligación de con tribuir para las urgencias de la Corona, como por la merced re Siempre fieles y leales á la soberanía dé sus Señores las pro cibida en la concesión de córtes, es costumbre inconcusa hacer vincia…</t>
  </si>
  <si>
    <t>…dido, y Jo comunicareis á quien corresponda para su Gadjo.reManuel Gerónimo Suarez, Secretario. cumplimiento.rrEstá rubricado de la Real mano.=En Palacio á 16 de Febrero de i824~A D. Luis López Ballesteros. ,,Señor: El Ayuntamiento Realista de la ciudad de Gandía, reino de Valencia, puesto á L. R. P. de V. M. con el mas pro Exposiciones dirigidas al Rey nuestro Señor. fundo respeto, manifiesta su gozo imponderable porla feliz res tauración de V. M. al solio sob…</t>
  </si>
  <si>
    <t>…ar suficientemente la amargura, tre ellas y Aragón. Dios guarde á V. muchos años. Madrid 2 5 el dolor y la pena en que se hallaban sumergidos los fieles habi de Febrero de 1824.=A D. Luis López Ballesteros. tantes de Villarobledo desde la infausta noticia de los aconteci Exposiciones dirigidas al Rey nuestro Señor. mientos de Sevilla, ejecutados con inaudita perfidia y violencia El día 8 de Febrero tuvieron el honor de felicitar á S. M. por el furor délos impío…</t>
  </si>
  <si>
    <t>…cuales uno será destinado al asiento Cumplimiento.crEstá rubricado de la Real mano.=Palacio 8 de de la deuda corriente con interes no consolidada, y otro á la deu Marzo de i824-=A D. Luis López Ballesteros. da sin interes. Art. 14. La deuda corriente con interes será anotada en el Por el Ministerio de la Guerra, con fecha 8 del actual, se ha co libro respectivo de que habla el artículo anterior á medida que se municado ¿a Real orden siguiente-. vaya liquidando.…</t>
  </si>
  <si>
    <t>Gaceta de Madrid n.º 39</t>
  </si>
  <si>
    <t>…bién con las oficinas de es su cumplimiento.=:Está rubricado de la Real mano—En Palacio ta Corte, á excepción de la Sala de Alcaldes de mi Real Casa y á 16 de Febrero de 18 24.=:A D. Luis López Ballesteros. Corte, se deberá proveer á esta , como dimanada de dicho Con Por el Ministerio de la Guerra se han expedido las dos Reales ór sejo , de las resmas que necesitare hasta la cantidad que tiene asig denes que siguen: nada, y recibe anualmente el Escribano de Cám…</t>
  </si>
  <si>
    <t>…r. Comandante general y Director El día 11 de Enero tuvieron.el honor de presentarse al Rey interino de la guardia Real, que los individuas de .os regimien nuestro Señor el Excmo. Sr. D. Luis López Ballesteros, Conseje tos de milicias Provinciales que, teniendo las circunstancias se ro de Estado y del Despacho de Hacienda, y D- Ramón Losañaladas en su Real decretó de 23 de Diciembre de 1823, solici -da, Coronel Comandante de Voluntarios Realistas de la deno ten pas…</t>
  </si>
  <si>
    <t>…producirán en lo sucesivo fon cumplimiento,=Fstá rubricado de la Real mano.ccEn Aranjuez dos sobrados para mejorarla y perfeccionarla. 3.0 fe invitará al á 3 «le Abril de i824.=A D. Luis López Ballesteros. Ayuntamiento de Madrid, al Banco Nacional de S. Carlos, á los capitalistas particulares 6 alguna compañía de acción.stas de El Rey nuestro Señor se ha d’gnado mandar qiie á radie se dentro ó fuera del reino que quieran tomarla á su cargo por una concedan de…</t>
  </si>
  <si>
    <t>Balón, Pedro</t>
  </si>
  <si>
    <t>Pedro Balón</t>
  </si>
  <si>
    <t>…la mencionada tropa que reunieron. fantado, barón de Eróles, conde de España y D. Vicente Que Art. 9.0 Los Gefe: Realistas que antes del 7 de Marzo de jada y el Mariscal de Campo D. Pedro Balón; de los Directo 1820 no tenían graduación militar, ó no la teman superior al res é'lnspectores de las armas, como vocales natos , y del briga empleo de Capitán , y que reunieron á su inmediato mando ma dier D. Cirios Ulman en calidad de Secretario, me hizo pr…</t>
  </si>
  <si>
    <t>Baltasar</t>
  </si>
  <si>
    <t>…«honor de Pío va. Los Fui atención á los distinguidos méritos y servicios del Te gastos ascenderán á 20ÍJ coronas, que serán pagadas por el Car niente General de la Real .‘minada D. Baltasar lviúa.go de Gisdenal Consalvi. ñeros, y al amor y fidelidad constante que ha manifestado cu—El Diario do Gobernó del Erasil de 21 de Octubre contiene un todas ocasiones á la augusta Persona dei íaey nuestro Señe:, separte dado por el General J. de Lima y Silv…</t>
  </si>
  <si>
    <t>…ellán de las cho Sr. Patriarca á S. M. el que juzgue mas á propósito para el Salesas de Madrid: paraJ lavdé' Córdóba', vacante por muerte de servicio de Dios y de la Real Capilla. D. Baltasar dé Yusta, á D.' MátíaSÍBravó, Secretario de Espolies Se halla vacante la cátedra de latinidad y elocuencia de la: y Vacantes.:! para ía Canongía deda Colegialdel Salvador de Grá-1 villa de Alba de Tormes, en la-provincia de Salamanca-, dotada, nada, vaca rilé…</t>
  </si>
  <si>
    <t>Gaceta de Madrid n.º 105</t>
  </si>
  <si>
    <t>…Alejandro.” Los billetes se despachan en Madrid en Jos sirios siguien Con este motivo el comendador Mr. de Borel recibió un ofi tes: Puerta del Sol, calle de Carretas, platería de D. Baltasar cio muy lisonjero del Excmo. Sr. conde de Nesselrodc, ministro Gaseo, frente al correo. Calle de Atocha, librería de González, de Estado, encargado de la dirección de los Negocios extrange— frente á los Gremios. Calle de la Almudena, librería de Fuente. ros d…</t>
  </si>
  <si>
    <t>Baltasar, Manuel</t>
  </si>
  <si>
    <t>Manuel Baltasar</t>
  </si>
  <si>
    <t>…ropeos sin ruña, fecha 5 de Mayo, se llanta á los que se consideren con de distinción. Reinaba en la ciudad la mayor confusión. Los socor recho á los bienes quedados por muerte de D. Manuel Baltasar ros enviados de la isla Marigo fueron interceptados, y todas las de Pazos, escribano que fue del consulado de dicha ciudad, para canoas detenidas en el Rio por los insurgentes. A bordo de uno que en el término legal comparezcan ante su juzgado por la es de lo…</t>
  </si>
  <si>
    <t>Baltimore</t>
  </si>
  <si>
    <t>…de sus D. Antonio Sánchez, D. Antonio Jurado, D. Juan Martin, últimas reuniones leyó Mr. O’Connell un anuncio que se fijó en D. Casimiro Peralta, D. Ramón Soler, D. AndrésBlanes, Don Baltimore, cuyo contenido es tan increíble y tan contrario á Alanuel Cossío y D. Antonio Aguado. las ideas de justicia y aun á las de humanidad, qua no nos de El grado de Coronel, á D. Josef Domingo Vidart. terminaríamos á trascribirlo á nuestros lectores , si no se pr…</t>
  </si>
  <si>
    <t>Bar</t>
  </si>
  <si>
    <t>…á la nación de quien somos hijos: hagamos ver que somos . mando. españoles. Los soldados de Málaga y Tarragona se denominarán Hemos tenido la satisfacción de saber que al paso del Sr. Bar dentro de pocos dias los valientes de S. Juan de Ulua , y harán rada por la isla de la Martinica, cuando venia á esta á traernos conocer á los insurgentes que no se sorprende impunemente el las órdenes de S. M., los Sres. Generales franceses de mar y tier pab…</t>
  </si>
  <si>
    <t>Baradiu, Pedro</t>
  </si>
  <si>
    <t>Pedro Baradiu</t>
  </si>
  <si>
    <t>…ome á Copacavana con los r8 hombres que tuvo D. Ignacio Alonso Cuevillas, menor, ¡a Tenencia de Rey de á bien confiarme para acompañar al escuadrón de lanceros de la Zaragoza, y á D. Pedro Baradiu ia de Tarragona. escolta y piquete de los del ejército nuevamente pasados, y pro teger la marcha de 208 cabezas de ganado vacuno que conducian. Al mismo tiempo que el Re? nuestro Señor se ha dignado Cuando creí que todo habia pasado el rio Chillón me puse en…</t>
  </si>
  <si>
    <t>Baranda-Petetsbnrgo, Tomas</t>
  </si>
  <si>
    <t>Tomas Baranda-Petetsbnrgo</t>
  </si>
  <si>
    <t>…s á 1023-; - Ingenieros¿ Tenientes coronelés-tnayores de infantería©. Eu— _iCada dia nos anuncian ¡nuevos y horribles desastres de-Sap -logio Sta. Cruz, ©.- Joaquín- de Olivares y D. Tomas Baranda-Petetsbnrgo. El regimiento entero de Carabineros ha perecido ,11a,. grado de coronel de infantería/ * -'con hombres ycaballos:mn navio de too cañones ha desapareci- Imperial Alejandra. ■ Teniente D.-Antonio Martínez del Cam£do" en Croiistad.'Han ■ sido arrebatados de los…</t>
  </si>
  <si>
    <t>BarandaiJa, Tomas</t>
  </si>
  <si>
    <t>Tomas BarandaiJa</t>
  </si>
  <si>
    <t>…r después de la El de lenientes Coroneles de infantería y caballería, áD. Jo— terrible experiencia que nos han dado sus teorías. Si nos fuera sef Domingo Vidart, D. Gabriel Perez, D. Tomas BarandaiJa, posible olvidar á los republicanos franceses, bastaba para recor D. Andrés García Camba, D. Dionisio Marcóla, D. Mariano dárnoslos todo lo que pasa ahora en el Nuevo Mundo. Méjico Cucalón , D. Antonio Tur de Berrueta y D. Francisco Narvaez. acaba de darnos e…</t>
  </si>
  <si>
    <t>Barba, Manuel Antonio</t>
  </si>
  <si>
    <t>Manuel Antonio Barba</t>
  </si>
  <si>
    <t>…fusiles bombas de iluminación sobre el castillo. para la de Haro á D. Joaquín Josef de Reís: para la de Eerlan- En todo este tiempo hacia descargas la artillería, la cual dió ga á D. Manuel Antonio Barba: para la de Zueros á D. Remi nueva expresión á los fuegos. La noche era apacible y serena: el gio Romero Prieto: para la de la Mota de Toro á D. Cecilio sitio de la función el mas acomodado para que pudieran disfru Bendito Miranda: para la de Jorqucra á D. Fr…</t>
  </si>
  <si>
    <t>Barberi, Ignacio</t>
  </si>
  <si>
    <t>Ignacio Barberi</t>
  </si>
  <si>
    <t>Gaceta de Madrid n.º 56</t>
  </si>
  <si>
    <t>…A las seis y media ofició Lobato, por conducto del Rico, idem Josef Osorio, idem Jósef N. Fernandez, Teniente gobierno reconociéndolo, y en el acto concedió la amnistía ab Coronel D. Ignacio Barberi, ídem Josef Estaboli, idem Josef soluta. Barragan fue al cuartel de los amotinados. Este despachó María Barberi, ídem Santiago Rodríguez, Teniente Josef María á los diferentes cuerpos á sus cuarteles al mando de los oficiales Navarro, idem Miguel Jiménez. fie…</t>
  </si>
  <si>
    <t>Barbot, Barón de</t>
  </si>
  <si>
    <t>Barón de Barbot</t>
  </si>
  <si>
    <t>Gaceta de Madrid n.º 26</t>
  </si>
  <si>
    <t>…y los medios que emplea para mejorar el cobre — H‘t llegado a To’osa un correo extraordinario con orden del que sirve para el forro, es mezclarlo con una pequeña cantidad Teniente general Barón de Barbot, para que se detenga la mar de estaño, de zinc, de arsénico ó antimonio. Mr. Mushet espe cha de varias columnas de prisioneros españoles que se dirigían á cifica únicamente el hecho sin hablar de las causas. ;Debe atri Bayona. buirse en este caso el efecto á…</t>
  </si>
  <si>
    <t>Barbre</t>
  </si>
  <si>
    <t>…ero .se inserta el siguiente aviso: En la ciudad de Cómo del reino Lom El Rey nuestro Señor por Real decreto de 27 de Diciem bardo-Véneto ha ocurrido una herencia que pertenece al.Sr. Barbre próximo pasado ha tenido á bien restablecer y constituir la thelemy Morettini, Teniente Coronel del regimiento Infante Secretaría de Estado y del Despacho universal de Hacienda de D. Carlos, al que se requiere por este anuncio para que se pre España al pie y…</t>
  </si>
  <si>
    <t>Barcelona, Inten</t>
  </si>
  <si>
    <t>Inten Barcelona</t>
  </si>
  <si>
    <t>…e otros efectos pertenecientes á los Sres. Oficiales de la guarni villa en la de Hidalgo; en Valencia en la de Jayme Herrera: en ción, si no presentan los conductores una guia del Sr. Inten Barcelona en la de piíerrer; en Zaragoza en la de Yagiie; en Sa dente de la división, que indique la naturaleza de estos efec lamanca en la de Blanco; en Logroño en la déla viuda de Olozatos y su destino. F.l Sr. Intendente de la' división se servirá ¿ ga; en Vitoria e…</t>
  </si>
  <si>
    <t>Barón</t>
  </si>
  <si>
    <t>…60b rs. para que dispusiese dar un refresco á la tro pa que tanto habia trabajado en beneficio de la ciudad; pero el El dia 13 del corriente dieron la vela de la bahía de Cádiz el Sr. Barón contestó en nombre de todos los soldados que ellos es navio de S. Ál. el Asia y el bergantín Acutíes en el mejore»;ado taban bastante tecompensados con la satisfacción de haber cum militar y marinero.</t>
  </si>
  <si>
    <t>Barrada, Isidro</t>
  </si>
  <si>
    <t>Isidro Barrada</t>
  </si>
  <si>
    <t>Gaceta de Madrid n.º 15 (extraordinaria)</t>
  </si>
  <si>
    <t>N&amp;m. i 5... C 3 cuarto».) 61 GACETA EXTRAORDINARIA DE MADRID DEL DOMINGO i.° DE FEBRERO DE 1814. ARTICULO DE OFICIO. El Teniente Coronel D. Isidro Barrada , que pasó comisionado á la Isla de Cuba con la noticia de la libcrtaddel Rey nuestro Señor, y las órdenes para su reconocimiento en ella, ha vuelto con-la feliz noticia de haberse verificado este. Detenido por sanidad en la bahía de Cádiz, ha dado al Exento.…</t>
  </si>
  <si>
    <t>Barradas, Josef</t>
  </si>
  <si>
    <t>Josef Barradas</t>
  </si>
  <si>
    <t>…del día 3. cillería, al Teniente general D. Vicente de Quesada, Goberna Inmediatamente marcharon desde Algeciras sobre Tarifa, á dor y segundo Cabo de esta plaza. las órdenes del coronel D. Josef Barradas, tropas de infantería y caballería que en el mismo dia bloquearon la plaza por tierra, REALES LOTERIAS. sin que se atreviesen á salir los rebeldes en ella encerrados. En la Noticia de los pueblos donde han cabido los premios mayores tarde del dia 6 llegó al c…</t>
  </si>
  <si>
    <t>Gaceta de Madrid n.º 106</t>
  </si>
  <si>
    <t>…as para hostilizarle, mientras resistia el fuego de remitió por mar. La fuerza española á las órdenes del coronel las baterías de tierra. El pueblo se hallaba lleno de entusiasmo; D. Josef Barradas, de quien está sumamente satisfecho, opera hombres, mugeres, viejos y niños se habian puesto en estado de con la francesa , y cumple muy bien con su deber, habiendo gracia, y recibido el Santo Sacramento de la Eucaristía. Se ha bloqueado á Tarifa desde el mis…</t>
  </si>
  <si>
    <t>…las tropas españolas y francesas se han conducido éxito de la empresa, é igualmente al activo é infatigable coronel con intrépida bizarría, habiendo tocado á las primeras el honor D. Josef Barradas, que ha mandado las tropas que envié aiii de asaltar á cuerpo descubierto el fuerte de Sta. Catalina, situado desde un principio, y que sin descanso alguno, y experimentan en el istmo que une á la isla con la plaza, en cuyo punto se de do toda clase de privac…</t>
  </si>
  <si>
    <t>Barraicoa, Gregorio</t>
  </si>
  <si>
    <t>Gregorio Barraicoa</t>
  </si>
  <si>
    <t>…son siete las casas inglesas de comercio establecidas aquí, seco á D. Josef Fernandez Reyero; y para la de Plasencia á y pasan de zS los aventureros que se ocupan en tiendas de gé D. Gregorio Barraicoa. neros, mercerías, artes, oficios y otros ramos de industria; de ' Asimismo se ha dignado nombrar el Rey nuestro Señor para modo que los naturales perecen, pues que ya no hallan en qué una plaza de alcalde del crimen de la chancillería de Granada á ocuparse.…</t>
  </si>
  <si>
    <t>Barre</t>
  </si>
  <si>
    <t>Gaceta de Madrid n.º 73</t>
  </si>
  <si>
    <t>…erte de D. Santiago Milagro, natural de Tarazona, en neral Conway; del antiguo gobernador de Masachusett, Pounal; Aragón, subteniente del regimiento infantería de Murcia, ocur del coronel Barre y demas hombres juiciosos y experimentados. rida en la.ciudad de Almagro el 27 de Abril de este año, bajo Los colonos que desde el reinado de jacobo 1, época de su esta de la disposición militar que. hizo, se han formado autos de tes blecimiento, se habian ma…</t>
  </si>
  <si>
    <t>Barreda, Joaquin Gómez</t>
  </si>
  <si>
    <t>Joaquin Gómez Barreda</t>
  </si>
  <si>
    <t>…xaminamos el estado del espíritu revolucionario en Co ronel á los capitanes D. Pedro Aznar, D. Francisco Santiago lombia , advertiremos que mientras en este ó el otro puerto se y' D. Joaquin Gómez Barreda: de capitán á los tenientes Don manifiesta de un modo exaltado, se nota en otras partes un vivo Lu ¡s Montero, D. Francisco Luna y D. Josef xVlaiieluz: de te deseo de volver á la quietud del antiguo gobierno, y aun en la niente á ios subtenientes D. Clemente…</t>
  </si>
  <si>
    <t>Barredo, Josef</t>
  </si>
  <si>
    <t>Josef Barredo</t>
  </si>
  <si>
    <t>…ricas de curtíaos. negar á este la habilitación de dicho título, que para el recono cimiento de las fábricas de curtidos del reino de Galicia tiene Habiendo acudido al Rey nuestro Señor D. Josef Barredo, D. Josef Arias y D. Baltasar Rodriguez, fabricantes de curti solicitado. De Real orden lo comunico á VV. SS. para su inte dos de Betanzos, en solicitud de que se sirviese S. M. mandar al ligencia y efectos consiguientes; previniéndoles es la soberana volunta…</t>
  </si>
  <si>
    <t>Barrera, Manuel</t>
  </si>
  <si>
    <t>Manuel Barrera</t>
  </si>
  <si>
    <t>…r alternando con otro médico al hospital de San al batallón de Arequipa en su empleo, alférez D. Josef Árgüero, Rafael, casa de niños expósitos, cabildo catedral, comunidades idem D. Manuel Barrera. religiosas y pobres de solemnidad. Los pretendientes se dirigirán Lanceros del ejército. Capitán D. Manuel Medina, idem Don al secretario de dicho ayuntamiento en el término de 20 dias, Calixto Giraldes, idem graduado D. Gregorio Castro, teniente contados de…</t>
  </si>
  <si>
    <t>Barrié, Juan Francisco</t>
  </si>
  <si>
    <t>Juan Francisco Barrié</t>
  </si>
  <si>
    <t>…itiña'se ocupa eñ la renovación de los vales de Ma Córdoba.......:.-. : En la intendencia. yo, ha ¿cordado la Dirección que se proceda al pago del según-» Coruña...... Comisionado D. Juan Francisco Barrié. 00 semestre de losindicados vales de Eneró, qiie cumple en 27 ■■ Cuenca.....- Comisionado D. Josef Escolar y Noriega. del actual. En su consecuencia, y siendo indispensable que para •- Granada...-...;.1 En Ja intendencia. que aquel pueda ttalizafse cotí las…</t>
  </si>
  <si>
    <t>Barrio, Antonio</t>
  </si>
  <si>
    <t>Antonio Barrio</t>
  </si>
  <si>
    <t>…las revoluciones. Aun no tiene código,' cunrregiú, Doña María del Pinar’Fibaut y Dueñas, Doña Mapero se conoce de qué especie será; pues habiendo llamado á los ría lgnacia Nieto,.D. Antonio Barrio,:Doña María Eusebia liberales en su auxilio, claro es que pretende fundar la doctrina Fowy Ataré», Doña María Velasco, Doña Vicenta- Ramos y del liberalismo sobre las ruinas del evangelio. Véase si ho el si Vadillo, Doña Tomasa Almarza, Doña Melchora Menaza,…</t>
  </si>
  <si>
    <t>Barrio, Fermín Jiménez del</t>
  </si>
  <si>
    <t>Fermín Jiménez del Barrio</t>
  </si>
  <si>
    <t>…olidados de la relació-' Jaén........ ........ Comisionado D. Jacinto Cañada Rojo. nadá creación, qtré han salido rénóvados en'estampas'del presen León................ Comisionado D. Fermín Jiménez del Barrio. te año de 1824, se arreglaran ‘süs'tehedores para'puntualizarlo' y" Lugo................... -Comisionado D. Josef María Gayoso. evitar tódó entcñpecitnicnto';á 'las advertencias y prevenciones- Málaga............ En la subdelegacion de Rentas. siguientes: .i…</t>
  </si>
  <si>
    <t>Barrio, Francisco</t>
  </si>
  <si>
    <t>Francisco Barrio</t>
  </si>
  <si>
    <t>…coronel Don pellán de altar de S. M.; D. Jorge Crespo, D. Antonio Otdo- Agustin Marqueli, le condeno en dos años de arresto en el cas fiez., presbítero, tiple de !a capilla Real; D. Francisco Barrio, tillo de Sta. Cruz de Tenerife; al de igual clase D. Antonio Tepresbítero; D. Francisco Pereira, teniente coronel; D. Agustin randen , cuatro en el de Ibiza en las islas Baleares: á Josef María Escudero, Josef Garahañ Cantero, D. Cirios Teodoro Gil, te Vieti…</t>
  </si>
  <si>
    <t>Barrio, Pedro</t>
  </si>
  <si>
    <t>Pedro Barrio</t>
  </si>
  <si>
    <t>…a naturaleza de estos efec lamanca en la de Blanco; en Logroño en la déla viuda de Olozatos y su destino. F.l Sr. Intendente de la' división se servirá ¿ ga; en Vitoria en casa de D. Pedro Barrio; en Santiago en la de este fin ponerse de acuerdo con el Sr. Director de Rentas Rey y Romero; en Pontevedra en casa de Manuel García, y El Teniente General se. complace en creer que todos los en la Coruñaen la imprenta de Iguercta. EN &gt; A IMPRENTA REAL</t>
  </si>
  <si>
    <t>Barron, Juan</t>
  </si>
  <si>
    <t>Juan Barron</t>
  </si>
  <si>
    <t>…egundo D. Josef Quitamente al sitio Real de S. Cloud. roga, idem D. Josef Carrillo, subteniente D. Josef Perez, ídem Se esperan sucesivamente detalles, que se darán al público con D. Juan Barron, idem D. Lorenzo González, idem D. Josef la mayor prontitud posible. Castro, ídem D. Josef Tapia. Con este motivo el Excmo. Sr. vizconde Digeon ha da dado Húsares del Perú. Teniente D. Pedro Villegas, subteniente »l ejército francés en España la siguiente D.…</t>
  </si>
  <si>
    <t>Barruelos, Mariano</t>
  </si>
  <si>
    <t>Mariano Barruelos</t>
  </si>
  <si>
    <t>…el caramanchel para disponer persona,que se crea con derecho á dicha fundación se presentará y ser testigo del abordase que con furia pedíala tripulación; y en á deducirlo ante el Sr. Mariano Barruelos, alcalde ordinario de este momento se pegó fuego á la Santa Bárbara, sin haberse po ella, y por la escribanía del número de la misma, acompa dido comprender ni averiguar remotamente el origen de este ac ñando los documentos en que funde su solicitud, en el pr…</t>
  </si>
  <si>
    <t>Bartolo-</t>
  </si>
  <si>
    <t>…sto hallar la causa Madrid p de Enero.en las nieblas y miasmas de que ordinariamente está cargada la atmósfera de Inglaterra. (R. E.~) El Rey nuestro Señor se ha servido nombrar á D. Bartolo-</t>
  </si>
  <si>
    <t>Bartolomé</t>
  </si>
  <si>
    <t>…tado en los últimos momentos del Rey mi Hermano, ha sido almacén de música de la carrera de S. Gerónimo, y en el de para Mí el mas dulce consuelo;.-y,-lo digo 'Con verdad, á tolo D. Bartolomé. Wirmbs , calle de Hortaleza, núm. 3^, cuarto, ella debo Yo el poder gozar completa mentela confianza con qua bajo, casi frente de lá Escuela Pia, al que se ha trasladado por ha sido recibido mi advenimiento al trono. ahora el establecimiento de grabado y est…</t>
  </si>
  <si>
    <t>Barzanallana, Juan García</t>
  </si>
  <si>
    <t>Juan García Barzanallana</t>
  </si>
  <si>
    <t>…e , que es el objeto de varios militares y solda extrangerós á su entrada en el reino: recopilado y traducido por dos disidentes, que á gritos pedían el rompimiento de las hostili D. Juan García Barzanallana : un tomo en cuarto marquilla. Se dades. El 18 y 19 se pasaron sin novedad, habiendo llegado la hallará en lá librería de Collado, á 28 reales. EN LA IMPRENTA REAL</t>
  </si>
  <si>
    <t>Basante, Lorenzo González</t>
  </si>
  <si>
    <t>Lorenzo González Basante</t>
  </si>
  <si>
    <t>…osibles, ha mandado esas fuerzSs, y gidor de esta M. H. V. ,■ y escribanía de Llama, se siguen autos el resultado de ellas esperamos verle tan feliz, que no nos que a instancia de D. Lorenzo González Basante, sobre pago de cier dará mas que desear en esta parte del Sur. ta cantidad'de maravedises', procedentes de obras hechas en una „Estos insurgentes de Buenos-Aires, de donde ha salido todo casa en esta corte, propia del Sr. marques de Cusano; y debien el gérmen…</t>
  </si>
  <si>
    <t>Basilio</t>
  </si>
  <si>
    <t>…aquella Luna, sargento mayor D. Eugenio Firun, teniente segundo Don prosperidad, y á Jos americanos de la farsa revolucionaria esa Angel Sánchez, subteniente D. Blas Azozar, idem D. Basilio notable decadencia en tan poco tiempo, ¿quién será el mentecato Castillo, idemD. Lorenzo Martínez, cadete D. Josef Santiago que opine en favor de tan grande injusticia? Oyagua. Madrid 20 de Setiembre. Artillería de Chile. Coronel graduado D. Nepomuceno Moría,…</t>
  </si>
  <si>
    <t>Basombrio, Josef</t>
  </si>
  <si>
    <t>Josef Basombrio</t>
  </si>
  <si>
    <t>…e uno de sus puertos, de donde zarpó el 10 de Setiembre Idem de marina. Capitán de fragata D. Ricardo Peralta, te del año pasado, y tocó en Buenos-Aires y Valparaíso, dando niente D. Josef Basombrio, alfetez D. Esteban Salmón, iden» la vela de este último el io del corriente mes, su comandante D. Damian Alzamora, piloto D. Santiago Alelizon, idem Don Mr. Willink. Pedro Arteaga, oficial segundo de armada D. Desiderio Fan. Participa la plausible noticia qu…</t>
  </si>
  <si>
    <t>Bassecourt, Luis Alejandro</t>
  </si>
  <si>
    <t>Luis Alejandro Bassecourt</t>
  </si>
  <si>
    <t>…o sin miedo de piraterías por mar y tierra. Atendiendo el Rey nuestro Señor al mérito y distinguidos Nos atrevemos á pronosticar que al fin tal será el rema servicios del Teniente general D. Luis Alejandro Bassecourt, ha te de tanta discusión. La energía del Gabinete ingles y su amor tenido á bien nombrarlo Capitán general del reino de Valencia y al orden y á la justicia, se desplegará segunda vez, no lo dude Alurcia, con la presidencia de aquella Real audiencia; confirie…</t>
  </si>
  <si>
    <t>Bassecourt, Luis Alejandro de</t>
  </si>
  <si>
    <t>Luis Alejandro de Bassecourt</t>
  </si>
  <si>
    <t>…júbilo de mirar á V. M. con su Real Familia libre E11 atención á los distinguidos servicios del Teniente gene de la tiránica opresión en que yacía, y restituido por los decre ral D. Luis Alejandro de Bassecourt, Gobernador de la placa de tos de la Providencia al Tronó de stis'Mayores y a la plenitud de Lar: clona, ha tenido a bien S. M. nombrarle segundo Cabo del todos sus derechos, tiene el sin igual placer de felicitar á V. M. ejército y Principado de Cataluña. po…</t>
  </si>
  <si>
    <t>Basset, Josef</t>
  </si>
  <si>
    <t>Josef Basset</t>
  </si>
  <si>
    <t>…\lanuel González de \ri í lacón .—Con su consideración á haber quedado inútiles de resultas da heridas re cibidas en acción de guerra contra los revolucionarios. El referi acuerdo D. Josef Basset, secretario.” do tribunal, sin embargo de opinar comprendidos áMuñiz y Ma NOTICIAS EXTRANGERAS. dridano en el artículo 7.0 del Real decreto de 11 de Febrero úl timo, y por consiguiente acreedores al retiro de inválidos inhá A TURQUIA. biles con el haber de 40…</t>
  </si>
  <si>
    <t>Bastinicria, Juan Francisco</t>
  </si>
  <si>
    <t>Juan Francisco Bastinicria</t>
  </si>
  <si>
    <t>…, ni quietud, ni aun remotas esperanzas tienen los mismos Batallón de Chichas, Captan graduado de teniente coronel naturales, mientras vivan Bolívar y los de su partido; y este es D. Juan Francisco Bastinicria, comandante de infantería. el estado verdadero (repite á cuantos le preguntan) de la repúbli Artillería. Teniente coronel del cuerpo graduado .de, coronel ca de Colombia &amp;c- D. Fernando Cacho, coronel efectivo de infantería'.'d , , Madrid üij de Diciembre. Gu…</t>
  </si>
  <si>
    <t>Bataller, Miguel</t>
  </si>
  <si>
    <t>Miguel Bataller</t>
  </si>
  <si>
    <t>…o han sido recibidos los Madrid sj de Enero. franceses en España.” ..... r - - &gt; • Teniendo S. M. en consideración, y satisfecho de los servi Idem ig. cios y acrisolada lealtad de D. Miguel Bataller, Regente que ha S. A. R. el Príncipe deCarignan-i con motivo de la noticia de sido de Ja Real Audiencia de Méjico, y enterado del abandono la muerte de S. M. el Rey de Cerdeña, no pudo pasar ayer á una en que por su muerte ha quedado su desgraciada familia; y…</t>
  </si>
  <si>
    <t>Batanero, Alfonso</t>
  </si>
  <si>
    <t>Alfonso Batanero</t>
  </si>
  <si>
    <t>…se aplicará para dar una gratificación Rentas Reales D. Joaquín Peralta, y el Contador general di á los individuos que estén al frente de la comisión y dirijan in Correos jubilado D. Alfonso Batanero; la cual se dedicará á to mediatamente el arriendo, y la otra entrará en los fondos de los mar conocimiento exacto de todos los establecimientos piadosos Consulados. del Reino que se hallan bajo la dependencia del M nisterio de mi 9.0 Se observará el art. ó.°…</t>
  </si>
  <si>
    <t>Bati-</t>
  </si>
  <si>
    <t>…onales. l’Hermite, encallado, abierto de popa á proa; la mayor parte del Han parecido tres cuerpos sucesivamente bajo el título de cargamento de azúcar averiado: el Indio (brick), capitán Bati- legión liberal. llard , encallado; algunas averías: la Felicia (brick) , capitán ion mandada por Cire»i._Li primera legión la organizó Varquin, encallado; los dos mástiles hendidos: la Susana (brick) y mandó Carón, condenado en Francia á la pena capital en ca…</t>
  </si>
  <si>
    <t>Baudilio</t>
  </si>
  <si>
    <t>…as &amp;c. iglesia colegial de S. Juan de las Abadesas, diócesis de Vicli, va En el departamen to de la Meurthc ha sido general la inun cante por fallecimiento de D. Jaime Blauxart, á D. Baudilio dación , y la ciudad que mas ha padecido es la de Dieure, en cu Ereixer: para otra canongia de la misma iglesia colegial, vacan yas callés han subido las aguas ocho y nueve pies. La inundación te por fallecimiento de D. Ramón Carbonell, á D. Bernabé Te fue ta…</t>
  </si>
  <si>
    <t>Bayon, Manuel Martin</t>
  </si>
  <si>
    <t>Manuel Martin Bayon</t>
  </si>
  <si>
    <t>…ramente paralizados, ño: para el de Valencia de Don Juan á D. Isidro Benito Agua perdida absolutamente la industria fabril, la agricultura sin em do: para el de Medina del Campo á D. Manuel Martin Bayon; peño, las minas arruinadas, las rentas del estado generalmente para el de Soria á D. Josef Ganancias y'Villairoei : para el de nulas, perdidos los mejores establecimientos; y si, como estamos Reinosa á D. Jacinto Martin Arauzana: para el de Alcalá de viendo,…</t>
  </si>
  <si>
    <t>Bcrgami</t>
  </si>
  <si>
    <t>…di Roma.') pueblo. Se ha descubierto hace algunos dias una gavilla de ladrones en ,,Por lo que hace á las provincias de América que se han se los contornos de Cisterna. El famoso barón Bcrgami habia pasa parado de la España, la conducta de S. M. ha sido manifiesta y do poco antes por esta ciudad, regresando de Ñapóles á Roma. consecuente, yen todo tiempo ha declarado con franqueza sus Se halla de venta una hermosa colección de pinturas, pro opinion…</t>
  </si>
  <si>
    <t>Bcrmudez, Francisco</t>
  </si>
  <si>
    <t>Francisco Bcrmudez</t>
  </si>
  <si>
    <t>…em £&gt;• Manuel Tineo, idem D. Eugenio Fernandez. Número 11. Coronel graduado Don Josef Videla Castillo, Rodil: ambas verificaron su reunión en Lurin el 2- ; y conduci idem agregado D. Francisco Bcrmudez, teniente coronel gradúa— das desde este punto por el mariscal de campo D. Juan Antonia</t>
  </si>
  <si>
    <t>Be</t>
  </si>
  <si>
    <t>Gaceta de Madrid n.º 118</t>
  </si>
  <si>
    <t>…ciudad. ría con su coronel D. Benjamin Viel. El domingo i.uned;ato al Bolívar, viendo que Martínez no cumplía sus órdenes, puso anochecer se presentó al Director supremo el citado coronel Be en su lugar á Gamarra, y mandó á Necoechea que se encargase navente con una nota del brigadier D. Francisco Antonio Pin del mando militar y político, cuyo destino debia empezar áejer to, general de la mencionada división chilena, datada en Arica cer fusilando…</t>
  </si>
  <si>
    <t>Be, Marcelo</t>
  </si>
  <si>
    <t>Marcelo Be</t>
  </si>
  <si>
    <t>86</t>
  </si>
  <si>
    <t>…pero hacia bastante tiempo que gítimos dominios.=Señor.—A L. R. P. de V. M.=Licenciado no se les pagaba ni se les oía sus reclamaciones. D. Manuel González Gayoso, Alcalde mayor.=:D. Marcelo Be El Divan ha encontrado dificultades para reembolsar los doya, Regidor por su estado noble.=Felipe Pareja, Regidor/’ empréstitos, y las redamaciones de los prestamistas han queda do sin efecto en Constantinopla. NOTICIAS EXTRANGERAS. F,stas diversas circunstancias han…</t>
  </si>
  <si>
    <t>Be-, Antonio</t>
  </si>
  <si>
    <t>Antonio Be-</t>
  </si>
  <si>
    <t>…or el furor délos impíos revolucionarios, enemigos del Trono en nombre de la ciudad de Almería el Conde de Ofalia, primer y del Altar. Secretario de Estado, y el Mariscal de Campo D. Antonio Be- ,,Ni los desastres y calamidades, ni los saqueos é injusticias navides, Fiscal del Consejo Supremo de la Guerra, en los tér sufridas en Villarobledo por esa facción inmoral y rebelde, cau minos siguientes: saron tanta impresión en el corazón de aquellos leale…</t>
  </si>
  <si>
    <t>Becer-, Leandro</t>
  </si>
  <si>
    <t>Leandro Becer-</t>
  </si>
  <si>
    <t>…ntes, y aun por D. Josef Antonio Ramos Calderón: para el de Illescas á Don parte de los numerosos espectadores de afuera: durante el con Gaspar María de Jover: para el de Cuenca á D. Leandro Becer- cierto no cesaron de servirse refrescos exquisitos. ril: para el de Toledo á D. Antonio Navarro: para .el de Lerma Para que nada faltase de lucido y completo á la fiesta de este á D. Luis Josef Ruiz de Torremilano: para el de Medinacéli á - dia, había dispues…</t>
  </si>
  <si>
    <t>Becerra, Pedro</t>
  </si>
  <si>
    <t>Pedro Becerra</t>
  </si>
  <si>
    <t>…tes de infantería y caballería, áD. Felipe Ri con Mirabeau: bero, D. Diego Pacheco, D. juan de Lugo, D. Manuel Horna, Y nosotros también sabemos que ia roca Tarptya está cerca del D. Pedro Becerra, D. Domingo Echezarraga, D. Tomas Moró Capitolio. te, D. Juan Antonio Rodríguez, D. Francisco Ortiz, D. Luis __ La asociación católica de Irlanda cada dia toma mas incre Labraque, D. Gerónimo Villagra, D. Joaquín Rubín de Celis, mento. Cuenta ya 29 individuos…</t>
  </si>
  <si>
    <t>Behic, Juan</t>
  </si>
  <si>
    <t>Juan Behic</t>
  </si>
  <si>
    <t>…D. Josef Arencon, subteniente; D. Francisco Mier, id del ba D. Manuel Moscoso Peralta, D. Josef Villegas de la Concha, tallón ligero Leales Corianos; D. Bernardo Quirós, alférez, D. Juan Behic, señores Behic, Tanébot y compañía. con su asistente; D. Francisco Caro , subteniente del batallón de Se halla vacante la plaza de maestra de niñas de la villa de Sto. Domingo; D. Antonio Alvarez de Toledo, cadete de dra Mondejar, á ocho leguas de Madrid; su…</t>
  </si>
  <si>
    <t>Bejar, Leandro</t>
  </si>
  <si>
    <t>Leandro Bejar</t>
  </si>
  <si>
    <t>…en una botica, y mandarle probar uno tras nes: para una canongia tí-s Jai misma iglesia catedral, vacante de otro de todas las drogas y caldos que hay en ella......! por muirte de D. Leandro Bejar, á D. Angel Joséf de Huecas:</t>
  </si>
  <si>
    <t>Bélair, Ligcr</t>
  </si>
  <si>
    <t>Ligcr Bélair</t>
  </si>
  <si>
    <t>Gaceta de Madrid n.º 132</t>
  </si>
  <si>
    <t>…atar con los españoles. ; !rífáon' los dos ter• »- "" " ¿ios de roo rs. ■1 FRANCIA. ' ’ que hay de di- - Strasiurgo jo de Setiembre. • ' de Ca- ";i¡ --Téréncia El teniente general conde Ligcr Bélair, comandante de la di oyi:-&gt; : ' ' - ' •bdlféríá delinea visión de esta guarnición, ha pasado hoy á medio día revista ge ........................'4l'!igéri.....v.;..;. ’ • ?.°s Ayudan neral álasitfópésde que secptupone. Los cuerpos al desfilar re-: tes .....^^…</t>
  </si>
  <si>
    <t>Beler, Elias</t>
  </si>
  <si>
    <t>Elias Beler</t>
  </si>
  <si>
    <t>…s efectos? „No nos acongojemos, decia poco há un S. Pedro y S. Miguel de ¡a ciudad de Fraga , diócesis de Lérida, ,,periódico liberal, por el triunfo momentáneo de nuestros ene— á D. Elias Beler. ,,migos: ¡qué acaso no poseemos la siempre infatigable libertad Asimismo se ha servido S. M. nombrar para la fiscalía del „de la prensa, que infaliblemente ha de producir su efecto:” crimen de la Real audiencia de Valencia, vacante por jubilación Nada mas ci…</t>
  </si>
  <si>
    <t>Bellencontre</t>
  </si>
  <si>
    <t>Gaceta de Madrid n.º 112</t>
  </si>
  <si>
    <t>…oldados del Res de eaíadores, y comandante de la expedición contra Tarifa, al guardo é inválidos habían sido distribuidos con acierto cubrien Sr. coronel conde de Roucy del 34, al Sr. Bellencontre , coman do los puntos mas importantes , y procedídose á la prisión de al dante de la artillería , y al Sr. Vené, capitán de ingenieros ,.á las tropas que han estado á las órdenes de estos cefes , como también tó) Se sabe que Bonaparte quería que su dinastía f…</t>
  </si>
  <si>
    <t>Belli, Tomas</t>
  </si>
  <si>
    <t>Tomas Belli</t>
  </si>
  <si>
    <t>…dar li ‘sia colegial de Santa Fe de la: ciudad de Granada por ‘muerte bertad á los negros, pero al mismo tiempo esclavizar á los irlan de D. Manuel Jac’tto Palacios y. renuncia de D. Tomas Belli deses; y el que quiera ser su amigo lo conseguirá murmurando del do, a D. 'Francisco Jiménez Cardona: para ¡a canongía de la Gobierno español porque reprime y castiga los esfuerzos de los iglesia catedral de Lugo, por promoción de D. Francisco Pclaez revoluci…</t>
  </si>
  <si>
    <t>Bello, Josef</t>
  </si>
  <si>
    <t>Josef Bello</t>
  </si>
  <si>
    <t>…D. Josef Castro Negrciros. (1) En prueba de esta justa observación véase la gaceta nú Segundo batallón. Grado de teniente coronel á los capita mero 149 , artículo de Londres. nes D. Josef Bello, D. Josef Uguet, D. Pedro Peña, D. Miguel (2) Sin admitir ni impugnar la causa á que este sabio viageVentura Bahamonde: capitán efectivo al teniente D. Josef Igna ro atribuye el estado del espíritu político de Colombia , nos apro cio Tiscar : grado de capitán…</t>
  </si>
  <si>
    <t>Belmonte, Juan</t>
  </si>
  <si>
    <t>Juan Belmonte</t>
  </si>
  <si>
    <t>…con ventajas lo que pueden per Flores: para la del Burgo de Osma á D. Ramón de Santiyan y la der en las ventas á precios ínfimos, y cada dia mas baratos. Torre: para la de Yecla á D. Juan Belmonte: para la de Priego ,,Los efectos españoles, cuya introducción está prohibida por á D. Manuel González Pinto: para la de Arnedoá D. Bernardo la declaración de guerra, que con la mayor arrogancia hicimos Saenz de Rodríguez: para la de Medinasidonia á D. Andrés…</t>
  </si>
  <si>
    <t>Beltrano, Vicente</t>
  </si>
  <si>
    <t>Vicente Beltrano</t>
  </si>
  <si>
    <t>…ábado aldomi-.igo, anun D. Manuel Rojas, subteniente D.Josef Lujan, idem D.Manuel cia la infausta noticia de la muerte de Luis xviii en su palacio Gómez, idem D. Tadeo Oliva, idem D. Vicente Beltrano, idem de las fullerías el jueves 16 á las cuatro de la mañana.Toda la D. J uan Félix Vargas. población de la capital ha manifestado un sentimiento del mas Idem del Perú. Sargento mayor D- Manuel Larenar, capi vivo dolor ai saber tan funesto acontecimiento, en…</t>
  </si>
  <si>
    <t>Benavente</t>
  </si>
  <si>
    <t>…nos en que la estabilidad de la política del actual ministerio de esta re proyectos; y si el reclamarlo y exigirlo es obra de partido, y no la pública no tiene garantía alguna. El Sr. Benavente, que es el se expresión de la parte sana, patriota y comprometida del pueblo.” cretario de Hacienda, yen interinidad de Guerra, parece que se ha cansado ó se ha aburrido, y trata de abandonar entera El Argos del i j de Abril contiene el bando y artículo de me…</t>
  </si>
  <si>
    <t>…os bajo ei canon úe la fragata Pe tuba , á la provincia -de TntjiHo, que tenían de que su patria volviese á ser parte integrante de la que era el teatro de la guerra civil. Que el coronel Benavente tu Monarquía española. vo que obtemperar con el almirante Guise y el general Santa Con este motivo pasó á Lima desde el Callao el general Mo cruz, porque si nc lo hubiese hecho asi, le habrían dejado en net, y nombró gobernador de la ciudad al conde de Villar…</t>
  </si>
  <si>
    <t>Benavente, Josef María</t>
  </si>
  <si>
    <t>Josef María Benavente</t>
  </si>
  <si>
    <t>Gaceta de Madrid n.º 143</t>
  </si>
  <si>
    <t>…restantes para el 6 de Diciem jnon Romeral: para la canongia de la misma, vacante también bre , á precio muy moderado. Se venderán en la librería de Capor el propio D. Joaquín, á D. Josef María Benavente: para la lleja. canongia vacante en la iglesia catedral de Falencia, por promo Segunda edición del catón metódico de los niños, corregida ción de D. Manuel del Rebollar al arcedianato de Briviesca, dig y aumentada según las observaciones hechas en la primera…</t>
  </si>
  <si>
    <t>Benavides, Francisco</t>
  </si>
  <si>
    <t>Francisco Benavides</t>
  </si>
  <si>
    <t>…al prende 7,524 estadales de tierra; tasada la posesión en 420,300 férez Pedro Arcebes. rs. vn. La persona que quiera hacer postura acuda dentro del Legión Peruana. Sargento mayor D. Francisco Benavides, propio término á dicho Sr. Juez y citada escribanía, donde se capitán D. Juan Ramos, teniente D. Andrés Eanda, ídem Don admitirán las que se hicieren siendo arregladas. Antonio Mas, subteniente D. Manuel Riberos, ídem D. Josef Por providencia del tribunal de…</t>
  </si>
  <si>
    <t>Benedeti, Josef</t>
  </si>
  <si>
    <t>Josef Benedeti</t>
  </si>
  <si>
    <t>…ble poder queríais fuese estandarte la cruz santa. Los Reyes D. Josef Somoza, D. Manuel Morado, D. Ventura Rodríguez y están convencidos de que socorriendo á los griegps os hacían D. Josef Benedeti. En trigonometría plana los expresados Sofuertes á vosotros, y de que auxiliando en el oriente á la religión moza,'Morado, Peña, Santos, Torres Espinosa, Castioz, Beagonizante, le daban golpes mortales en el occidente. Obligados nedeti, D. Ventura Rodríguez y…</t>
  </si>
  <si>
    <t>Benedic, Pedro</t>
  </si>
  <si>
    <t>Pedro Benedic</t>
  </si>
  <si>
    <t>…ío tan Caselbs: para una caaongía de la iglesia catedral de Teruel, va intenso como en Europa bajo el grado 50. Si se considera que el cante por fallecimiento de D. Pascual Gil, á D. Pedro Benedic hielo es enteramente desconocido en la cima de las montañas azu to: para la dignidad de chantre en Ja colegial de Alora, diócesis ladas de la Jamaica, bajo el grado 18 de latitud N., y á una de Teruel, con la canongía unida, por fallecimiento de D. Ma elevaci…</t>
  </si>
  <si>
    <t>Beneito, Joaquín</t>
  </si>
  <si>
    <t>Joaquín Beneito</t>
  </si>
  <si>
    <t>…. Rafael Baquero y Moreno: para Idem de Buenos-Aires. la de Rueda á D. Marcelo Fulgencio de Meló: para la de Motril Cartas del 20 de Febrero dicen: Esta desgraciada ciudad conti á D. Joaquín Beneito: para la de Sigiienza á D. Luis Gaijano; y núa'en los sobresaltos que causan las disposiciones dé los indios para- la de Almuñecar y Salobreña á D. Antonio Montalvo y pampas, entre los que hay muchas castas y blancos refugiados des Vargas. de el tiempo de la…</t>
  </si>
  <si>
    <t>Benet, Benito</t>
  </si>
  <si>
    <t>Benito Benet</t>
  </si>
  <si>
    <t>…e suplicaba entregase los papeles á á D. Antonio Rico y Gómez: para la vara de Alcalde mayor lprd Bathursr, encargándole que dfcsearia que Mr. Barrow los de la ciudad de Manresa á D. Benito Benet: para la de Cincopusiese en orden, si S. S. lo hallaba conveniente. Villas á IX J uan Antonio Marco: para la de Puiecerdi á Don ,,EI 2 de Enero de 1824 llegamos á la ciudad de Katagum, Leopoldo Jordana : para la de Callosa á D. Josef Ripoll: para donde nos de…</t>
  </si>
  <si>
    <t>Benita</t>
  </si>
  <si>
    <t>…ebilidad de su anti Doña Tomasa Cianea: Luis Argenson: Doña Micaela López gua aliada para darle la ley, ó abandonarla á la merced de sus Gamiza y Salinero: Doña Joaquina Mirantes: Doña Benita y enemigos. Dona Avelina Carmona: Magdalena Sulp: Juliana Barroso y , Recorren las épocas de las riquezas que se derramaban por Doña Magdalena Ortega Jarava, legatarios todos de Doña Luisa la Europa en oro, plata y frutos, y preguntan ;si podrá hallarse Catal…</t>
  </si>
  <si>
    <t>Benito</t>
  </si>
  <si>
    <t>…a Real, Ubeda , Baeza y Andújar. tereses de mí Real Hacienda. Extremadura. Art. 38. Pero conviniendo saber el rendimiento de cada ra Llerena, Trujillo, Coria, Cáceres, Plasencia y D. Benito. mo, asi como el que este género de grangería se subdivida entre Sevilla. muchos sugetos para que participen muchos del beneficio que pue Jerez de la Frontera, Arcos de la Frontera, Antequera, de dejar, se sacarán con separación á pública subasta los dos ra C…</t>
  </si>
  <si>
    <t>…derramando monedas de plata -a cada mo á D. Tomas Varona: para la de Badajoz á D. Juan Pérez Ma- mento, sin cesar en todo el paseo desde que se principió hasta el rure: para la de D. Benito á D. Honorio María de Muzo: para fin de su conclusión, expresando á voces altas ziva el Rey, vba la de San Pedro Manrique á D. Manuel García de la Cotera: el Sober-íko con el mayor júbilo y alegría: todo, todo contri para la de las poblaciones de Sierra-Moren…</t>
  </si>
  <si>
    <t>Benito, Francisco Diez</t>
  </si>
  <si>
    <t>Francisco Diez Benito</t>
  </si>
  <si>
    <t>…astos que se originen. quejo es de López Baños, ha dado iguales pruebas, y el Co Art. 14. Será obligación del Intendente general el proporcio mandante de sus Voluntarios realistas D. Francisco Diez Benito nar los trasportes en campaña, y hacer que las tropas en sus ha descubierto y presentado á las Autoridades públicas papeles marchas sean asistidas por los pueblos con los bagages que por interesantes relativos á cierta sociedad secreta. Los sentimientos orden…</t>
  </si>
  <si>
    <t>Benito, Joaquín</t>
  </si>
  <si>
    <t>Joaquín Benito</t>
  </si>
  <si>
    <t>…, se hallan del todo arruinadasen la de Zacatecas yGua- dad de Scgovia á D. Domingo Fuentenebro: para el de Aréval» dalajara no han podido desaguar ¡as minas con las máquinas de á D. Joaquín Benito; y para la vara de alcalde mayor de-Monvapor que los ingleses han traído: por sus efectos se van desenga doñedo á D. Ramón Pedrosa yAndrade, teniendo S. M. en ñando que son nulas para obrar á tanta profundidad. Esta ope consideración los relevantes méritos y…</t>
  </si>
  <si>
    <t>Benjamín</t>
  </si>
  <si>
    <t>…ispo y otros dos eclesiásticos meji esta verdad !). Y coino no ha tenido otro objeto el ejército au canos, y que el clero es quien lo llama con mas ansia General xiliador , vea el Sr. Benjamín como no puede ser que se haga lo mente se cree aquí que saldrá bien con su empresa: esta opinión que desea , y como el gran Príncipe Generalísimo no ha preten es tanto mas probable, cuanto los ingleses, que estiman aun mejor dido hacer lo que Gelon, porque no…</t>
  </si>
  <si>
    <t>Benjumea, Manuel de</t>
  </si>
  <si>
    <t>Manuel de Benjumea</t>
  </si>
  <si>
    <t>…cia se ha servicio S. M. nombrar para la ral de Provisiones, en dicho Sevilla él 28 de Noviembre de 1809, plaza de Oficial mayor primero de ella á D. Salvador de Heraña á favor de D. Manuel de Benjumea, cargo de D. Celestino Mo y Salazar: para la de mayor segundo á D. Pascasió Perez de San lina, Tesorero interino de la expresada Dirección, con'el último ta Cruz; y para la de Oficial segundo primero á D. Juan Josef endoso á favor de D. Pedro Gil, con firma d…</t>
  </si>
  <si>
    <t>Ber, Manuel Martin</t>
  </si>
  <si>
    <t>Manuel Martin Ber</t>
  </si>
  <si>
    <t>…alguna que baste á de la chancilleríá de Valladolid á D. Esteban Moyano : para contener ni exterminar los'crímenes, y el delito queda impune. otras dos de oidor de la de Granada á D. Manuel Martin Ber— A tanta inquietud se subrogan los continuos vaivenes de la opi nal y D. Salvador Fernandez-de Torres: para una plaza de oidor nión, que jamas estará quieta, por ser nuestra divisa la discor dé la audiencia de Galicia á D. Diego Alcalá Galiano: para dia inext…</t>
  </si>
  <si>
    <t>Berea, Pedro</t>
  </si>
  <si>
    <t>Pedro Berea</t>
  </si>
  <si>
    <t>…e su Real Familia. da, D.Pedro Francisco Varela, D.Josef Santa María,D. Fran ,,A1 Dios de los ejércitos tributo las gracias mas sumisas, cisco González Pardo, D. Gabriel Carrete-, D. Pedro Berea, pues solo con su poder ha podido.completarse una obra, que sus D. Josef Montenegro, D. Salvador Bodano, D. Pedro Mari# pobres, pero fieles vasallos, principiaron sin mas armas que sus Bermudez y D. Ramón Otero. Al entregarla dijo el primer co corazones y el…</t>
  </si>
  <si>
    <t>Berenauev, Ramón</t>
  </si>
  <si>
    <t>Ramón Berenauev</t>
  </si>
  <si>
    <t>Gaceta de Madrid n.º 6</t>
  </si>
  <si>
    <t>…sde esta fecha para que acudan por sí ó por medio de luña , fiel á sus Soberanos desde su restauración por el Conde apoderado á renovar sus títulos; en el concepto de que aquellos D. Ramón Berenauev, se presenta á los pies del Solio con la mas que no lo verifiquen en el expresado tiempo , serán considerados dulce emoción; y al paso que felicita la libertad de vuestra Real como intrusos en la facultad, y castigados con arreglo á las leyes. Persona, vuestr…</t>
  </si>
  <si>
    <t>Beresford</t>
  </si>
  <si>
    <t>…n, diciendo que su curación fue tan repentina y per _ Ayer llegó da Lisboa el paquebote Stanmore, en el que ha ve fecta, que es imposible pudiese provenir de ningún humano nido el lord Beresford, General del ejército portugués, acompa peder. ñado de su hermano Marc Beresford; y se cree que esté encarga Mas hasta aqui, dicen los incrédulos, solo es la enferma do de alguna negociación de ímportauc;a con nuestro Gobierno. quien habla. ¡No se deberán oir…</t>
  </si>
  <si>
    <t>Bergne, Juan</t>
  </si>
  <si>
    <t>Juan Bergne</t>
  </si>
  <si>
    <t>…cántara , pasó en su clase al batallón de Arequipa, ídem Don y emplaza á cualquiera persona que se crea con derecho á la ma Agustín Vidal. sa de bienes y concurso de acreedores de D. Juan Bergne, veci Batallón núm. 1 del Perú. Capitán D. Domingo González, no y del comercio de Jerez de la Frontera, para que acuda á de subteniente D. Manuel Bustillos. ducirlo en el término de 12 meses, contados desde hoy, ante Batallón núm, 2 de idem. Capitán graduado…</t>
  </si>
  <si>
    <t>Berhuy, Federico de</t>
  </si>
  <si>
    <t>Federico de Berhuy</t>
  </si>
  <si>
    <t>…u lealtad bien para su mas puntual y debida observancia daréis las órde notoria. nes y providencias que convengan: que asi r&lt;s mi voluntad; yque L.os señores conde de Villanueva y D. Federico de Berhuy, aí traslado impreso de esta mi cédula firmado de ’D. Valentín de este comandante de la infantería, y el primero de la caballería, Pinilla, mi escribano de cámara y de gobierno del mi Consejó, se dirigieron á sus,respectivos cuerpos una alocución enérgica, re…</t>
  </si>
  <si>
    <t>Berinduaga, Francisco</t>
  </si>
  <si>
    <t>Francisco Berinduaga</t>
  </si>
  <si>
    <t>…de militares y patriotas que murieron en defensa tierra de D. Gavino, un vecino de Madrid, á norte con tier de la justa causa de la Nación, cupo en suerte del primer extrac ra de D. Francisco Berinduaga, y con otra de D. Manuel Pier to de la de este dia á Doña Josefa Petra de Laviano, hija de nas, y al mediodía tierra de los pozos de la nieve, la que com D. Francisco, Sargento mayor que fue de uno de los batallones prende 8 fanegas, 5 celemines y 9 estadales…</t>
  </si>
  <si>
    <t>Berinudcz, Francisco de Zea</t>
  </si>
  <si>
    <t>Francisco de Zea Berinudcz</t>
  </si>
  <si>
    <t>…otenciarios á este efecto, á del reglamento anejo á él, las del Convenio de 10 de Febrero, saber: relativo al servicio del correo militar, que no sean modificadas S. M. Católica á D. Francisco de Zea Berinudcz, Caballero en el nuevo arreglo que se hará entre los dos Gobiernos, según pensionado de la Real y distinguida Orden de Carlos 111, Con el estado actual de cosas; y todas las del Convenio de 30 de sejero de Estado, su primer Secretario de Estado y del Despacho…</t>
  </si>
  <si>
    <t>Bermejo, Mirn.rrDomingo</t>
  </si>
  <si>
    <t>Mirn.rrDomingo Bermejo</t>
  </si>
  <si>
    <t>…Mayo último, para que consultase su parecer , una exposición, Vtdor Ramirez.=P.dro Javier Palana.sr|o»_f Masías.rrManuel oue con fecha 13 de Abril anterior había dirigido á S. M. Don Mirn.rrDomingo Bermejo.—josef María Arena.erVicente Mi Anselmo Alfonso Moinelo, visitador cesante de la Real renta guel Sanche* Rub.o, secretario.” ds Salinas de Afienza, y vecino de la villa de Imon , en la cual NOTICIAS EXTR ANGERAS.manifestaba que de todas las Reales órdenes que…</t>
  </si>
  <si>
    <t>Bermejo, Santiago</t>
  </si>
  <si>
    <t>Santiago Bermejo</t>
  </si>
  <si>
    <t>…importantes servicios que hizo á la corona este Para dar finiquito y el debido estado de claridad á las cuentas honrado americano en lo mas crítico de las circunstancias de la de D. Santiago Bermejo, administrador que fue de las rentas de revolución de su pais. San Leonardo, pertenecientes al Excmo. Sr. duque de Wervik, —Igualmente vieron con placer los habitantes de esta dudad se ha solicitado á instancia dé parte ante el Sr.Galindo, tenien condecorar e…</t>
  </si>
  <si>
    <t>Bermis, Ramón</t>
  </si>
  <si>
    <t>Ramón Bermis</t>
  </si>
  <si>
    <t>…mos 10 millas, v nos paramos. El dia siguiente llegamos á una la de Montblanch á D. Andrés Masegosa : para la de Tárrega á Ciudad llamada Murnm?, distante cinco inillas mas allá. D. Ramón Bermis; y para la de Villar del Arzobispo á D. Joa „EI 12 por la mañana mandó el doctor que se cargasen los quín Fust y Chaveli. Camellos al amanecer: después tomó una taza de café, y ve mis mo Je ayudé á vestirse. Luego que estuvieron cargados los came El Rey nuest…</t>
  </si>
  <si>
    <t>Bermudez, Cea</t>
  </si>
  <si>
    <t>Cea Bermudez</t>
  </si>
  <si>
    <t>…a noticia que tuvieron de su peligro: los Antes de ayer, después de misa, recibió S. M. en audiencia griegos abrazaron á sus libertadores, subieron sobre las naves, yparticular al Sr. Cea Bermudez, Ministro de Negocios extrangese largaron, bendiciendo el nombre francés. ros de España; . . La sangre de los griegos fue vengada mas de una vez por lo» Se ha publicado el Real decreto del tenor siguiente; ipsariotas. Constantino Canaris, Novarea, ó gefe de l…</t>
  </si>
  <si>
    <t>Bermudez, Salvador de Zea</t>
  </si>
  <si>
    <t>Salvador de Zea Bermudez</t>
  </si>
  <si>
    <t>Gaceta de Madrid n.º 142</t>
  </si>
  <si>
    <t>…llería de á pie. den , oficial quinto: á D. Luis del Castillo , caballero de la mis 425................................ 425. ......... Idem á caballo.. ma orden , oficial sexto: á D. Salvador de Zea Bermudez, oficial 99............:.................................... . Tren., 551..................................................... Zapadores. séptimo; y á D. Cárlos Luis de Omuiryan oficial octavo. Y. al efecto los interesados que . quieran hacer proposicio En at…</t>
  </si>
  <si>
    <t>Bernardo</t>
  </si>
  <si>
    <t>Gaceta de Madrid n.º 4</t>
  </si>
  <si>
    <t>…s litúrgico* que deben ser ejecutadas por los párrocos y demas sacerdote» (i) Al modo que era unánime la voluntad de los españoles á que respectivamente pertenecen, dispuestas por D. Bernardo de en favor de su Rey constitucional, y‘de los portugueses, napo Ástrain, presbítero, segundo maestro de Ceremonias de la santa litanos y piamonteses en favor de sus respectivos Soberanos. iglesia catedral de Pamplona. Se hallará en la librería de V¡ana. EN L…</t>
  </si>
  <si>
    <t>…baratos. Torre: para la de Yecla á D. Juan Belmonte: para la de Priego ,,Los efectos españoles, cuya introducción está prohibida por á D. Manuel González Pinto: para la de Arnedoá D. Bernardo la declaración de guerra, que con la mayor arrogancia hicimos Saenz de Rodríguez: para la de Medinasidonia á D. Andrés Ma por dos veces contra aquella nación, los vemos introducidos por teo Moreno: para la de Guadalájara á D. Josef Matías Eguizalos ingleses.…</t>
  </si>
  <si>
    <t>Bernedo, Pascual</t>
  </si>
  <si>
    <t>Pascual Bernedo</t>
  </si>
  <si>
    <t>…te á las doce de la mañana; y dante al primer ayudante D. Luis Labraque: grado de teniente las continuara á la misma hora todos los lunes, miércoles y vier coronel á ios capitanes D. Pascual Bernedo y D. Josef Iriarte: nes que no sean festivo». de capitán á los tenientes D. Tomas Nuñe2 y D. Andrés Parra: de teniente al subteniente D. Esteban Reina: de subteniente al sargento primero D. Juan Pinedo. ANUNCIO. Batallón ligero granaderos de Reserva. Teniente coronel efec El Gi…</t>
  </si>
  <si>
    <t>Bernmdez, Josef González</t>
  </si>
  <si>
    <t>Josef González Bernmdez</t>
  </si>
  <si>
    <t>…ación de España: tablas milloS. M. se ha dignado nombrar para la Administración de narias, y de la mortandad y probabilidad de la vida: de la pobla Rentas deTalavera de la Reina á D. Josef González Bernmdez, ción de Francia y. sus contornos &amp;c., con otras noticias. Un to en atención á sus méritos y servicios militares, y á que por su mo en 4.0 de 36pliegos, á 20 rs. Se hallará en las librerías de Ro particular adhesión al Rey nuestro Señor, fue uno de los Reales…</t>
  </si>
  <si>
    <t>Berri, Diego</t>
  </si>
  <si>
    <t>Diego Berri</t>
  </si>
  <si>
    <t>…de popularidades. Los del funesto resultado que habia tenido la oferta de un préstamo únicos buques de guerra que se hallan en las playas del Cabo de de diez millones de duros por D. Diego Berri, ciudadano de i.en-‘ Hornos son el navio americano Francklm, de 74 , y el Schooner dres. Refiere el contrato hecho en S. Agustín de las Cuevas (cer Dulpkitu” y Hamshire—Telegraph.) ca de Méjico) con el Ministro de Relaciones, D. Josei -Manuel Idem ij. de Herr…</t>
  </si>
  <si>
    <t>Berrueta, Antonio Tur de</t>
  </si>
  <si>
    <t>Antonio Tur de Berrueta</t>
  </si>
  <si>
    <t>…vidar á los republicanos franceses, bastaba para recor D. Andrés García Camba, D. Dionisio Marcóla, D. Mariano dárnoslos todo lo que pasa ahora en el Nuevo Mundo. Méjico Cucalón , D. Antonio Tur de Berrueta y D. Francisco Narvaez. acaba de darnos el espectáculo de las vicisitudes de las repúblicas. El de primer Comandante de tropas ligeras, 4D. JosefTadeo La misma escena ha presentado el Perú, y todos los que han pre La maza. tendido establecer su pretendida independencia han podido d…</t>
  </si>
  <si>
    <t>Bessieres, Jorge</t>
  </si>
  <si>
    <t>Jorge Bessieres</t>
  </si>
  <si>
    <t>…enia oprimido al Rey mas amado una facción impía dia J4 de Enero de este año, dada con tanta gloria del invicto de hombres malvados, cambió de repente su amargura en un in General D. Jorge Bessieres; no decayeron sus ánimos ni su cons explicable gozo y alegría con la plausible y deseada noticia de la tancia; antes se reanimó su espíritu, y ya solos proyectaron des ¡Iburtad del mejor de los Monarcas el Señor D. Fernando vil: las truir en la manera que pud…</t>
  </si>
  <si>
    <t>…os tan preciosos que S. M. se go de ninguna manera que seria materialmente ventajoso poder digna confiar á su honor. inducir á la España á que ella misma reconociese la independen D. Jorge Bessieres al disolver la división de su mando. cia perpetua dé sus colonias. Hasta que esto se verifique, cual „Señores Oficiales y soldados de la división de mi mando: quiera que pueda ser la independencia de hecho, siempre quedarán cumplido el objeto de nuestros voto…</t>
  </si>
  <si>
    <t>Betsieres, Jorge</t>
  </si>
  <si>
    <t>Jorge Betsieres</t>
  </si>
  <si>
    <t>…dos años de prisión, y de 100 á 20 francos de multa. Segunda invitación qué él Mariscal de Campo di lot Reales ejérla pena será de uno á cinco años, y de i9 á 59 francos de sitos D. Jorge Betsieres, como Comandante general que fue de multa si el delito se cometiese en lo interior de un edificio con la drvision de su nombre, hace á las provincias donde tuvo el ho sagrado á la Religión del Estado ó á los cultos legítimamente es nor de hacer la guerra dura…</t>
  </si>
  <si>
    <t>Binterim</t>
  </si>
  <si>
    <t>Gaceta de Madrid n.º 129</t>
  </si>
  <si>
    <t>…alidades y Vacantes de la conversión de un catedrático de historia del liceo de Dusseldorf, colegiata de Atnpudia, de patronato particular del duque del In que abjuró en manos del doctor Binterim, cura de Biek. Esta fantado, acerca de si están exceptuadas de este pago las preben conversión se ha señalado con una circunstancia muy particular. das de tales patronatos; y enterado S. M., teniendo presente . Dusseldorf es una ciudad católica , y era de esp…</t>
  </si>
  <si>
    <t>Biron</t>
  </si>
  <si>
    <t>Gaceta de Madrid n.º 65</t>
  </si>
  <si>
    <t>…provincia hace 700 años. El 15 de Junio de 11 24, á tomar la ofensiva contra Janina. También se habla de la llega Othon, obispo dp Bámberg, bautizó en Ottobrunnen, cerca de da del lord Biron á dicha plaza con una porción de oficiales eu Pyritz, los primeros poniéramos convertidos al cristianismo. ropeos, y que reunido» á tO suliotas se disponían á bloquear la AUSTRIA. 1Sla B dia^i^del corriente ha tenido el lord Strangford una lar Vierta 21 de Ab…</t>
  </si>
  <si>
    <t>…obre los inconvenientes que palpaban da insulares ; y los llevará á su bordo la fragata Blonda, mandada no continuarse observando las leyes de Indias, y la práctica por el capitán lord Biron; constante de expedirse dichos pasaportes por los juzgados de Ar FRANCIA. ribadas, prévias las justificaciones y formalidades que aquellas prescriben para obtener el Real permiso de embarque. Marsella 21 dé Julio. ,-,Tan importante asunto llamó desde luego la…</t>
  </si>
  <si>
    <t>Bj, Secreta</t>
  </si>
  <si>
    <t>Secreta Bj</t>
  </si>
  <si>
    <t>Gaceta de Madrid n.º 70</t>
  </si>
  <si>
    <t>…ps-P ’ la cual espetamos se sirva instruir á S. M, D¡o$ guarde á V. E. muchos años. Jíüenos-Aires y Enero 14 de i824.=Excmo. Sr.ss Antonio Luis Pereira.^cLuis de la Robla.prExcmo. Sr. Secreta Bj®áoiTO&gt;1»aAWcES': sw *spjs.Da..c-,-. rio de Estado.” El Excmo. Sr. General en gcte ha tomado en consideración „Excmo. Sr.: El 12 del corriente Ibgóei correo de Salta, sini las diferentes peticiones que le han dirigido, á' fin''dé pVorogar que nos trajese corre…</t>
  </si>
  <si>
    <t>Blanco, Antonio</t>
  </si>
  <si>
    <t>Antonio Blanco</t>
  </si>
  <si>
    <t>…dor de la villa Rodríguez y D. Antonio Frade, ayudantes de plaza; la que su de Marín, y D. Vicente García, su hermano. frirán los seis primeros, siendo conducidos al cadalso arras D. Antonio Blanco, D. Matías Blanco, y D. Francisco Va trando, descuartizándose en seguida, y después de estar pendiente lladares, partidarios de Cotobad. en la horca, el cadáver de Damian Borbon , cuya cabeza se colo D. Domingo Baso y Mozo, Secretario de S. M.; D. Isidro cará…</t>
  </si>
  <si>
    <t>Blanco, Matías</t>
  </si>
  <si>
    <t>Matías Blanco</t>
  </si>
  <si>
    <t>…ríguez y D. Antonio Frade, ayudantes de plaza; la que su de Marín, y D. Vicente García, su hermano. frirán los seis primeros, siendo conducidos al cadalso arras D. Antonio Blanco, D. Matías Blanco, y D. Francisco Va trando, descuartizándose en seguida, y después de estar pendiente lladares, partidarios de Cotobad. en la horca, el cadáver de Damian Borbon , cuya cabeza se colo D. Domingo Baso y Mozo, Secretario de S. M.; D. Isidro cará en una alta escar…</t>
  </si>
  <si>
    <t>Blanco, Tomas</t>
  </si>
  <si>
    <t>Tomas Blanco</t>
  </si>
  <si>
    <t>…ogares, rado y auxiliar de la misma Secretaría: D. Luis Armero, Ayu otros destinados á las mismas penas , y los demas temblando en dante general del ejército dé Castilla la Vieja: D. Tomas Blanco el seno pacífico de sus familias! /Dónde estaba la seguridad pro Cicerón, Teniente Coronel de infantería: D. Josef, Foreadá, Ca metida de las personas, dónde!la:de nuestras propiedades, y en pitán de ídem: D. Juan Nicolás de la Fuente, ídem ídem: Dóit dónde e…</t>
  </si>
  <si>
    <t>Blas</t>
  </si>
  <si>
    <t>Gaceta de Madrid n.º 153</t>
  </si>
  <si>
    <t>…de ellos de.Gibraleon á D. Josef de Rojas: para el de los Pedroches de te quebró, y el otro$eftorció pbrdiferentes*partes. r - Córdoba d¿L). Fernando Segovia s para&gt;| de Orense á D. Blas El bajel remolcóih;^ta Jerca de la gostá la enorme raya .ría peinador f Pino: paca la vara de alcalde' mayor de Montoro á cual estaba ya muerta cuando ilego’allt;'peró pira sacatla D. MateoTÓronaclo y Planeo: para'la de Cevico de la Torre á después á tierra apen…</t>
  </si>
  <si>
    <t>Blasco, Antonio</t>
  </si>
  <si>
    <t>Antonio Blasco</t>
  </si>
  <si>
    <t>…ez de Borja: i82g.=Josef de la Serna.sSr. Gefe polír^o y comandante gene para ei de letras de Ciudad-Real á D. Francisco García Ortíz.ral interino del Cuzco. para el de Chinchón á D. Antonio Blasco: para el de Betanzng Excmo. Sr.: Los campos de Cochabamba son sin duda los á D. Rafael González Gamoneda : para el de Sto. Domingo de señalados por la Providencia á la victoria de las armas españo la Calzada á D. Estanislao Gfeilarte y Anitri -- para el de In…</t>
  </si>
  <si>
    <t>Blauxart, Jaime</t>
  </si>
  <si>
    <t>Jaime Blauxart</t>
  </si>
  <si>
    <t>…puentes, molinos, casas &amp;c. iglesia colegial de S. Juan de las Abadesas, diócesis de Vicli, va En el departamen to de la Meurthc ha sido general la inun cante por fallecimiento de D. Jaime Blauxart, á D. Baudilio dación , y la ciudad que mas ha padecido es la de Dieure, en cu Ereixer: para otra canongia de la misma iglesia colegial, vacan yas callés han subido las aguas ocho y nueve pies. La inundación te por fallecimiento de D. Ramón Carbonell, á D. Be…</t>
  </si>
  <si>
    <t>Blazi, Francisco</t>
  </si>
  <si>
    <t>Francisco Blazi</t>
  </si>
  <si>
    <t>…lece, que en los trabajos no podrán reconocida por dos oficiales españoles que estaban en el depósito agitarse cuestiones, sino sob^e las verdades en que todas las reli de Contra, D. Francisco Blazi y D. Juan Capet, pertenecientes giones están de acuerdo, como por ejemplo esa inoral santa, que al ejército del marques de la Romana. La persona que tuviese no han podido menos de admirar los detractores mas encarni interés por dicha niña puede dirigirse al cónsul de España…</t>
  </si>
  <si>
    <t>Bloiiay, Granenried de</t>
  </si>
  <si>
    <t>Granenried de Bloiiay</t>
  </si>
  <si>
    <t>…españoles é infinitas per Sres barón de Gady, barón Vasserot de Vincy, conde de Cour- sonas de todas clases han concurrido igualmente á tan piadoso ten, mariscales de campo, y al coronel Granenried de Bloiiay, acto, para mezclar sus lágrimas y sus oraciones con las de los y se conserva el Estado mayor general del mismo cuerpo. franceses. . Con fecha del 29 ha expedido el Rey otro decreto, que di Cádiz $ de Octubre. ce asi: . r El Correo mercantil inserta una carta…</t>
  </si>
  <si>
    <t>Blomc</t>
  </si>
  <si>
    <t>Gaceta de Madrid n.º 122</t>
  </si>
  <si>
    <t>…_SS. AA. RR. el Príncipe y Princesa de Orange salieron el uño de sus gentileshombres de Cámara. día 8 de Bruselas para St. Petersburgo bajo el título de condes El teniente general conde Blomc, ministro danés en Peters de Fiande*. burgo , ha llegado á Hamburgo, desde donde se ha puesto en ca ■ La formación de un minuten a Realista por el Rp.y Fernan mino con dirección á Copenhague para encargarse de la bolsa de do, tal como lo-hetnos anunciado, es…</t>
  </si>
  <si>
    <t>Bodano, Salvador</t>
  </si>
  <si>
    <t>Salvador Bodano</t>
  </si>
  <si>
    <t>…tos tributo las gracias mas sumisas, cisco González Pardo, D. Gabriel Carrete-, D. Pedro Berea, pues solo con su poder ha podido.completarse una obra, que sus D. Josef Montenegro, D. Salvador Bodano, D. Pedro Mari# pobres, pero fieles vasallos, principiaron sin mas armas que sus Bermudez y D. Ramón Otero. Al entregarla dijo el primer co corazones y el amor á su Dios y á su Rey. misionado: „Aun deseo con ansia emplearme eii sus servicios, esperan „Señor:…</t>
  </si>
  <si>
    <t>Bodoin, Gaspar</t>
  </si>
  <si>
    <t>Gaspar Bodoin</t>
  </si>
  <si>
    <t>…peñado en hacer creer á El Sr. Conde de Sambuy, Encargado de Negocios de la corte la Europa, y aun á los mismos naturales de América (cuando de Cerdeña, desea saber el paradero de D. Gaspar Bodoin, na vea todo lo contrario), que la independencia de aquellos países tural de Chamberí, en Saboya, vecino que fue de esta corte, de es obra ya terminada, y llaman ineficaces y locos cuantos me oficio platero, que vivia hace 50 años en la calle de Santa Cruz. r…</t>
  </si>
  <si>
    <t>Bolívar</t>
  </si>
  <si>
    <t>…Realistas españoles: este importante aconteci nazaban á las libertades públicas, declaró que los poderes dados al miento ocurrió el 5 de Febrero por lo que hace al castillo , y el general Bolívar en Setiembre último eran insuficientes; en cuya 27 por la ciudad. Las tropas de Bolívar huyeron háciu Palivilca consecuencia el 10 de Febrero, cinco dias después de la toma del y Trujillo, cuyo número ascendia á gQ hombres, pero que dia Callao, dió un decreto…</t>
  </si>
  <si>
    <t>…s castillos, dispusp que hombres. Que reembarcada en el puerto dcQuilca bajó él á Pisco, inmediatamente marchasen para Lima las divisiones de los gene en donde recibió órdenes del general Bolívar de trasladarse á rales Monet, que se hallaba en Jauja, y Rodil que estaba en lea, Arica con la división de sil mando, á reunirse á la última expe quienes lo ejecutaron con rapidez á pesar de los obstáculos de dición de Chile. Que se adelantó solo, mientras en…</t>
  </si>
  <si>
    <t>Bolívar, Francisco</t>
  </si>
  <si>
    <t>Francisco Bolívar</t>
  </si>
  <si>
    <t>…e de víveres y aguarda para continuar su.viage á Bata- Granaderos á caballo. Capitán D. Josef María Prieto, alfé via. Dios guarde á V. S. muchos años. Capitanía de este puerto rez D. Francisco Bolívar, idem D. Roque Suarez. Marzo 20 de i824.=Francisco Gonzalez.=:Sr. brigadier D. Josef Núm. 2 de Chile. Capitán D. Gaspar Monteroia. Ramón Rodil, gobernador político y militar de esta plaza, co Núm. 4 de idem. Alférez D. Carlos Mendez. mandante general de la di…</t>
  </si>
  <si>
    <t>Bolívar, Francisco María</t>
  </si>
  <si>
    <t>Francisco María Bolívar</t>
  </si>
  <si>
    <t>…seumadores, que se ha reunido hoy Cáceres á D. Jacinto Marzo y Torres: paraba vara de Alcalde por la mañana con el objeto de ciertas pretensiones dimanadas mayor de Ciempozuelos á D. Francisco María Bolívar: para la por la república colombiana, para excluir á los extranjeros del de Villarobledo á D. Isidro Preciado: para la de Colmenar Vie comercio de la bahía de Mosquitos y demas tierras adyacentes. jo á D. Nicolás Ambrosio Domínguez Rincón : para la delluer- ,…</t>
  </si>
  <si>
    <t>Bolivar, Jóaqúiri</t>
  </si>
  <si>
    <t>Jóaqúiri Bolivar</t>
  </si>
  <si>
    <t>…a de Torquemada dispuso una muy graciosa danza al sús María de la Fuente D. Casimiro Fuelló ,f D. Saturnino Gar Uso antiguo delpais, y;dos la de Dueñas, que se ejecutaron de cía , D. Jóaqúiri Bolivar y D. Josef Eustaquio Castro: de capi lante de los coches de SS. AA.: las villas estuvieron colgadas, é tán á los tenientes D. Vicente Matís, D. juart'Matafuertei y iluminadas conesmeró; concurriendo á hacer mas. vistosas estas D. Marcelo Corbalan: capitán efectivo al teniente D. Josef M…</t>
  </si>
  <si>
    <t>Bolívar, Luís Cuadrado y Vaidelode</t>
  </si>
  <si>
    <t>Luís Cuadrado y Vaidelode Bolívar</t>
  </si>
  <si>
    <t>…rior, ha reunido mal Síf Fernandez-Martínez: para el-de Agrédá á D. Josef de Bal¿Te ye) hombre» por aquel punto para observar lo» nvoViiíiíenio» iriáscdá: para eí de Chinchiiia á 'D. Luís Cuadrado y Vaidelode Bolívar. Ha visto este que los chilenos no quieren pelear, vol mar: para Ja Vara de alcalde mayor dé Auto! á D. Antonio viéndose á sus pueblos! que la opiftíóh ya está enteramente por Zapatero: para la de Salamanca á D. Manuel Petez Navarrete: las tropas del Rey, ven…</t>
  </si>
  <si>
    <t>Bolivar, Marques de Castellrestos de</t>
  </si>
  <si>
    <t>Marques de Castellrestos de Bolivar</t>
  </si>
  <si>
    <t>…elizmente á la mo El Rey nuestro Señor se ha servido conceder plaza efectiva narquía: las tropas Reales de España marchan victoriosas, y los en el Consejo de las Ordenes al Excmo. Sr. Marques de Castellrestos de Bolivar huyen delante de los soldados dé la madre pa Bravo del Ribero, Fiscal habilitado del mismo, en atención á tria. El Emperador Alejandro acaba de hacer un tratado con los sus méritos y servicios. Estados-Unidos , relativo á siis posesiones de América , y el au…</t>
  </si>
  <si>
    <t>Bolzas, Pedro Huguet y</t>
  </si>
  <si>
    <t>Pedro Huguet y Bolzas</t>
  </si>
  <si>
    <t>…imientos de las divisiones, y por último la curso de todas las clases del pueblo. Hizo de Asistente mayor el f istoria de las tribus primitivas de Méjico. Se ve llegar á este Dean D. Pedro Huguet y Bolzas; cantó la misa D. Lázaro García país diferentes tribus, conocidas por sus respectivos emblemas, Persierra, y predicó D. Juan de Mesa y Tapia. El Excmo. Pre incluidos en figuras cuadradas; después se observa la fundación lado y estas tres dignidades, por su od…</t>
  </si>
  <si>
    <t>Bonacho, Isidoro María Fernandez</t>
  </si>
  <si>
    <t>Isidoro María Fernandez Bonacho</t>
  </si>
  <si>
    <t>…ira, escribano. labrador. Procesados por delitos comunes. En Infantes. D. Manuel Pedro Contador, juez eclesiástico Andrés Navia, Roque Rodríguez, D. Juan Piedracueva, 4e Infantes. D. Isidoro María Fernandez Bonacho, alguacil ma Pedro Quíntelas, Andrés Antelo, Josef María Antclo, Manuel yor y hacendado. D. Alfonso Miguel Almaria, escribano. Don García y Andrés Salgado. Josef Tomas Muñoz, caballero del hábito de Santiago, adminis Todos estos presos fueron escoltados por a…</t>
  </si>
  <si>
    <t>Bonald</t>
  </si>
  <si>
    <t>…zado; pues no nos hetnos La Cámara de los Pares ha examinado los títulos, y recono propuesto otro objeto en todas estas medidas que el bienestar de cido como individuos de ella al vizconde Bonald y al barón de los muy amados vasallos que la Divina Providencia ha confiado Charretc, nombrados Pares en 23 de Diciembre último. especialmente á nuestro cuidado. El marqués de Pastoret ha leído el informe sobre el proyecto de ley relativo á la septenaluíad, o…</t>
  </si>
  <si>
    <t>Bonet, Rafael</t>
  </si>
  <si>
    <t>Rafael Bonet</t>
  </si>
  <si>
    <t>…de entregar intereses!.... Asi es que santa iglesia de Barcelona, vacante por fallecimiento de D. Ig el que ha querido hacer el ensayo ha perdido el dinero y hecho nacio Jipell, á D. Rafael Bonet: para otra, vacante por el de retraer á ios demás , para no cuidar sino de redondear sus nego D. Luis Duran, á D. Salvador Vilella: para otra diaconil, va cios , y ponerlos á cubierto del asalto de tanto vagamundo que cante por el de D. Mariano Oliveras, á D.…</t>
  </si>
  <si>
    <t>Bonilla, Antonio López</t>
  </si>
  <si>
    <t>Antonio López Bonilla</t>
  </si>
  <si>
    <t>…ra tratar con las au rezca en dicho juzgado por sí ó por procurador á contestar en la toridades españolas de la seguridad de los intereses, y que por demanda interpuesta en él por D. Antonio López Bonilla sobre fortuna halló buena disposición en el general gobernador Rodil, pago de 24S) y mas rs., pues de no hacerlo le parará el perjuicio del que se despidió el 14, después de haber arreglado todos los que haya lugar. negocios á satisfacción. En la congregación…</t>
  </si>
  <si>
    <t>Bonividencias, Josef</t>
  </si>
  <si>
    <t>Josef Bonividencias</t>
  </si>
  <si>
    <t>Gaceta de Madrid n.º 29</t>
  </si>
  <si>
    <t>…Su dotación es. de 73 rs. en metálico, pagados por tercios de los que ha obligado á lá Francia en estos úítiiríos años a tomar pro fondos de propios. Los memoriales se dirigirán á D. Josef Bonividencias para que no se árruihaée'su agricultura,' como hubiera faz, procurador de dicha villa. sucedida! con la iütróduccion de los granos de. la costa septentrio Dirección de la Confesión y Comunión para las almas cui nal del niar Negro j dónde, podra comprarse la f…</t>
  </si>
  <si>
    <t>Bonrmont, Conde de</t>
  </si>
  <si>
    <t>Conde de Bonrmont</t>
  </si>
  <si>
    <t>…n sufrido algunas alteraciones, la Reli do mayor, y al caballero de Surindau ; primer Ayuda de Campo gión será siempre el primer elemento sólido y - restaurador , por del Teniente general Conde de Bonrmont, U cruz de segunda que ella es la única que conserva ó restablece las buenas costum cíase de ta orden Real y militar Je S. Femando. Al caballero leroy de Lisa la gran Cruz de la- misma orden; y al caballero d«bres, madres de ladtibertad. Toda nación que sacri…</t>
  </si>
  <si>
    <t>Bontempo, Casimiro Antonio</t>
  </si>
  <si>
    <t>Casimiro Antonio Bontempo</t>
  </si>
  <si>
    <t>…ron escoltados por algunos milicianos trador de la casa de Uclés. D. Ventura Herrera, contador de nacionales y otros del batallón sagrado, á quienes igualmente Reales maestrazgos. D. Casimiro Antonio Bontempo, escriba acompañaron los comisionados del gobernador que se hallaban no. D. Manuel Pedro Arroyo, contador de rentas Realas. Don instruidos del fin trágico que se preparaba á los infelices presos, Miguel Pacheco, labrador. D. Francisco Josef de Cuesta, es que…</t>
  </si>
  <si>
    <t>Borbon, Luis de</t>
  </si>
  <si>
    <t>Luis de Borbon</t>
  </si>
  <si>
    <t>…ciosas. ITALIA. 114. Tampoco se comprenderán los arbitrios; pero se perci Roma 25 de Noviembre. birán al propio tiempo que los derechos encabezados, y se entre S. A. R. el Infante D. Luis de Borbon, Príncipe de Lúea, garán puntualmente á los partícipes. llegó ayer tarde á esta capital con las Princesas su esposa y her 115. Los intendentes y subdelegados principales remitirán mana: Su Santidad ha enviado esta mañana á cumplimentar á bien instruidos, y co…</t>
  </si>
  <si>
    <t>Borbon, María Luisa de</t>
  </si>
  <si>
    <t>María Luisa de Borbon</t>
  </si>
  <si>
    <t>…o. Por D. Manuel Jimehez y Hoyo. medallas de plata y cobre acuñadas en celebridad del' casamiento Se vende á 3 rs. en las librerías de Collado y de Vijla. dél Sr. D. Cárlos iv con Doña María Luisa de Borbon, cuyos Opinión sobre la Constitución política de la Monarquía espa tipos fueron también grabados por el expresado Prieto. Se da es ñola, hecha en Cádiz á principios del año 1812. Escribíala un te aviso a! público por si algunos inteligentes ó curiosos quisies…</t>
  </si>
  <si>
    <t>Borja, Manuel Tesifon Gómez de</t>
  </si>
  <si>
    <t>Manuel Tesifon Gómez de Borja</t>
  </si>
  <si>
    <t>…on el contento y regocijo que mere _ Asimismo se ha servido nombrar S. M. para el corregimien ce. Dios guardé á V. S. muchos años. Ocururo Octubre 29 de to político de Plasencia á D. Manuel Tesifon Gómez de Borja: i82g.=Josef de la Serna.sSr. Gefe polír^o y comandante gene para ei de letras de Ciudad-Real á D. Francisco García Ortíz.ral interino del Cuzco. para el de Chinchón á D. Antonio Blasco: para el de Betanzng Excmo. Sr.: Los campos de Cochabamba son sin duda lo…</t>
  </si>
  <si>
    <t>Borja, Vicente</t>
  </si>
  <si>
    <t>Vicente Borja</t>
  </si>
  <si>
    <t>…satisfacer en parte los vehementes El Rey se ha servido nombrar para la regencia de la audien deseos de S. M. en favor de los acreedores del Estado; y al efec cia de Extremadura á D. Vicente Borja: para dos plazas de oi- to, señalado el dia y hora por el Excmo. Sr. D. Antonio Gó mez Calderón, presidente de aquélla comisión, dispuso el conse jero de Hacienda, Director de la Caja, Di Juan Pedro Vincenti (1) En que corrió mucha sangre se equivocó el perio…</t>
  </si>
  <si>
    <t>Bossiere</t>
  </si>
  <si>
    <t>…s marcial casi no existe ya. enriaría á Panamá para que ganasen el Atlántico. El presidente. Es esta vuestra proposición, Mr. Girardin! Lista carta padece un error, ó inas bien el capitán Bossiere en Mr. Girardin: Si señor. su relación. {Cómo es posible que los vencedores pidiesen gracia El presidente: En este caso debo deciros que vuestro dicho es al vencido’ Mas natural es creer que Bolívar, viendo perdido el un insulto al pueblo francés. Perú para é…</t>
  </si>
  <si>
    <t>Bossieu</t>
  </si>
  <si>
    <t>…territorio que algunas monarquías respetables de Europa, se avertrega hecha por las tropas Reales descontentas, contrayéndose a gonzaria de sus discursos. relaciones verbales del capitán Bossieu, que hallándose en fin de Los revolucionarios de América, apoyados por lo» jacobinos Mayo en Panamá, oyó decir y anadia tantas particularida de todos los países mantienen la ilusión, desfiguran en Inglaterra des , que debió haber sucedido en Marzo ó Abril, y…</t>
  </si>
  <si>
    <t>Bourmont, Conde</t>
  </si>
  <si>
    <t>Conde Bourmont</t>
  </si>
  <si>
    <t>…hubiese habido quien la acor pez Ballesteros., riera y confortara eO tan lastimera situación Si pues ios puebf s todos de esta vasta Monarquía se felicitan y fei-'citan a Y. M. El Sr. Conde Bourmont, General en gefe del egército francés p t su restitución á los derechos de que le ha despojado la vio «n España, lia expuesto á S. M. que desde principios del año de lencia, Salamanca con mavor motivo, después de venerar los 1824 el suministro de víveres (men…</t>
  </si>
  <si>
    <t>Bowen</t>
  </si>
  <si>
    <t>…presente un apetito tan bueno, cual lo tenia en d __Las cartas de Calcuta se explican de un modo muy triste so tiempo de mi mejor salud.” bre nuestra guerra con los Birinanes. El coronel Bowen, después El 3 de Mayo siguiente hizo la Ana Martingly otra declara de intentar por dos veces apoderarse de una trinchera, ha sido ción igual ante Mr. James Hoban, otro de los jueces de paz de rechazado con una pérdida considerable de muertos y heridos. Washin…</t>
  </si>
  <si>
    <t>Bracamente, Miguel Lerin</t>
  </si>
  <si>
    <t>Miguel Lerin Bracamente</t>
  </si>
  <si>
    <t>…Pedro Regalado Mag libertad del tono y de la expresión se ha unido siempre á una dalena ; para dos plazas de alcaldes del crimen de la audiencia de hermosa claridad. Extremadura á D. Miguel Lerin Bracamente y D. Juan Meneses «Colocado á la cabeza de un cuerpo depositario de todas las Calvete: para una plaza de oidor nacional del Consejo de Na buenas doctrinas literarias, y que posee en su seno muchos hom varra á D- Juan Ramón lbarra: para otra no nacional a Don bres capaces tanto…</t>
  </si>
  <si>
    <t>Bravo</t>
  </si>
  <si>
    <t>…ey Laserna, ventajoso al co de los empleos qué tienen. La 1.* se mandó pasar, juntamente con una renuncia que como miembro del poder ejecutivo hace el mercio; de. la Gran-Bretaña. general Bravo, a la comisión que entiende en las renuncias de los De. Gftayaciuil, Se hablan recibido aili noticias de que las tropas colombianas que habia llevado Bolívar para la empresa Sres. Miehelena y Domínguez. La id á la comisión especial re del alto Perú, al regres…</t>
  </si>
  <si>
    <t>Gaceta de Madrid n.º 94</t>
  </si>
  <si>
    <t>…á lo que deja d'cho , que un Estado cualquiera no po ta á Jalapa, y se dice que el nuevo Dictador de la república, el dría, sin comprometerse, reconocer la independencia de otros general Bravo, ha puesto en orden la subordinación de la tropa; que á sí mismos se declaran tales.... Todos los de América se pero que era extremada la escasez de numerario, y sin recursos han declarado por sí y ante sí. v. nie vmd. la consecuencia. para cubrir las atencio…</t>
  </si>
  <si>
    <t>…S. \1. F. en la corte'de S. Peteisburgo, la cruz de aparentaba mirar con el mayor Ínteres.’ Los candidatos se obser 3. VVladimiro de tercera clase. vaban , y el mas designado (el general Bravo) temió disgustar El Rey nuestro Señor se ha servido conceder licencia á los á su compañero Guerrero; quien no vería con indiferencia la arriba mencionados para aceptar y usar estas distinciones. elevación de aquel, á pesar de las protestas de su evidentísima…</t>
  </si>
  <si>
    <t>…Guadalajara ha dado el pritner ejemplo de independerse y llamar cesará de tener efecto. á Itúrblde; pero han marchado tropas sobre ellos al mando det a.° Nuestro Guardasellos &amp;c.” general Bravo, que salió de esta el 17 del presente con su respeta* El mismo dia ha dado S. M. otro decreto de amnistía en es ble división. tos términos:. ,,Malo será sujetarlos y peor derramar sangre; pues ambos „Cárlot &amp;c. Queriendo señalar por actos de clemencia nues se…</t>
  </si>
  <si>
    <t>…sible extinguirse jamas un odio de tantas mane ticias de Méjico hasta el 11 de Agosto, y de Alvarado hasta el ras demostrado. En el dia (no lo creería si no lo viese) ya so 12. El general Bravo, que dehia ser nombrado presidente de la re mos nosotros, y todo el que no huele á español, unos ladrones' pública, y ejercer solo el poder ejecutivo, estaba en la capital. infames, que los hemos saqueado y reducido á la miseria. Nos Vitoria habia salido el 4…</t>
  </si>
  <si>
    <t>Bravo, Diego</t>
  </si>
  <si>
    <t>Diego Bravo</t>
  </si>
  <si>
    <t>…Vecina y D. Narciso costados del buque convidándolos con pan y vino, que nadie qui Estero. so : les aseguró que iba á trasbordarlos á una embarcación que En Santa Cruz de Múdela. D. Diego Bravo, alcalde ordi estaba i la vista; los mandó atar nuevamente á cada uno de por nario. D. Matías Bravo, presbítero. D. Josef Bartolomé y Par- sí codo con codo y entrar otra vez bajo escotilla. Pasado un cor diñas. D. Jac. o Antonio de Córdoba. D. Alejandro Lagun…</t>
  </si>
  <si>
    <t>Bravo, Juan de Dios</t>
  </si>
  <si>
    <t>Juan de Dios Bravo</t>
  </si>
  <si>
    <t>…tan el delito de robo, ó el de actos prc- beneméritos representantes D. Andrés Clavero, D. Juan de Lara, ^ratorios y dirigidos á él, tales como el de amenazar á las per Regidores, D. Juan de Dios Bravo, Jurado, Síndico Procurador sonas, ó el de violentar ó intentar con hechos violentar puertas, general, y del acreditado amante de V. M. el Teniente Coronel ventanas ó cerraduras con aquel fin, ya se ejecuten de noche ó D. Cayetano Diaz del Castillo, Comandant…</t>
  </si>
  <si>
    <t>Bravo, Matias</t>
  </si>
  <si>
    <t>Matias Bravo</t>
  </si>
  <si>
    <t>Gaceta de Madrid n.º 12</t>
  </si>
  <si>
    <t>…e una peae ha dignado , nombrarle Secretario de la Colecturía general de ueña carga, ademas de enseñar gratuitamente á los naturales de jñpdlios, que está vacante por promoción de D. Matias Bravo á icha villa que el Ayuntamiento designe. Los que aspiren á ob '"uña Prebenda: de Granada. ’ tenerla dirigirán.sus memoriales á la secretaría del mismo Ayun tamiento; en inteligencia de que pasados 30 dias desde esta pu &lt; ' EI ’Rky muestro Señor atendiendo i…</t>
  </si>
  <si>
    <t>Bravo, Matías</t>
  </si>
  <si>
    <t>Matías Bravo</t>
  </si>
  <si>
    <t>…s aseguró que iba á trasbordarlos á una embarcación que En Santa Cruz de Múdela. D. Diego Bravo, alcalde ordi estaba i la vista; los mandó atar nuevamente á cada uno de por nario. D. Matías Bravo, presbítero. D. Josef Bartolomé y Par- sí codo con codo y entrar otra vez bajo escotilla. Pasado un cor diñas. D. Jac. o Antonio de Córdoba. D. Alejandro Laguna y to rato hizo subir sobre cubierta 20 de ellos, y notando uno D. Manuel Julián Saavedra. que todo…</t>
  </si>
  <si>
    <t>Bravo, Nicolás</t>
  </si>
  <si>
    <t>Nicolás Bravo</t>
  </si>
  <si>
    <t>Gaceta de Madrid n.º 89</t>
  </si>
  <si>
    <t>…ril, aquel parte de extrangeros, escoltada dec, llamado congreso había dispuesto nombrar un supremo Dictador, En una carta de Méjico de 24 de Abril se leen estas nota y que do era D. Nicolás Bravo, uno de los miembros del cuerpo bles palabras. Triste situación es la de los mejicanos; pero será ejecutivo (1). Parece que Guadalajar», Zacatecas y Querétaro mas la de las provincias que se declaren por Itúrbide, hombre proclamaban á Itúrbide. Los del partid…</t>
  </si>
  <si>
    <t>Bresca, Luis</t>
  </si>
  <si>
    <t>Luis Bresca</t>
  </si>
  <si>
    <t>…dice laEstrelladel 14, constituidos místico español S. Andrés, de Gibraltar, y desembarcados en defensores de la cruz y de los apóstoles del evangelio. Quien los aquel puerto por D. Luis Bresca , por la duda ocurrida á aquel oiga creerá que ellos solos han sentido el golpe deplorable que administrador de la clase á que deba pertenecer, respecto á tener acaban de sufrir los griegos. Por lo que á nosotros toca podría fcltitn de lonetas, y ser.su calid…</t>
  </si>
  <si>
    <t>Bretón, Manuel</t>
  </si>
  <si>
    <t>Manuel Bretón</t>
  </si>
  <si>
    <t>…sembarcaron io3 turcos en Samos, y munición de guerra, deberá presentarlo todo al Sv. teniente de fueron derrotados por los griegos. El Capiran-bajá r.o pudo acu Rey de esta plaza D. Manuel Bretón, persona designada por el; dir á socorrerlos., porque vió atacada su escuadra al mismo tiem Exorno. Sr. capitán general, en el preciso término de tres dias, po por la de los griegos, que ejnplearon contra aquella todos los pasados los cuales todas las casas s…</t>
  </si>
  <si>
    <t>Breudcl</t>
  </si>
  <si>
    <t>Gaceta de Madrid n.º 151</t>
  </si>
  <si>
    <t>…ólicos y protestantes con notas históricas, porasientos de la nave que se había destinado para ellos exclusiva mente. A la cabeza de estos y pie del catafalco estaba el caballe el doctor Breudcl. El Padre Santo ha aprobado este decreto y mandado sú puro Fontenay, Encargado de Negocios de Francia , teniendo á sus lados á los Sres. Ministros de España y Ñapóles, nombrados cer blicación. ca de esta corte, con las personas agregadas á la embajada y al co…</t>
  </si>
  <si>
    <t>Brewster</t>
  </si>
  <si>
    <t>Gaceta de Madrid n.º 88</t>
  </si>
  <si>
    <t>…el titulado ejército libertador __Leemos en el último número del Edimburgh jottmal of scien~ del Sur del Perú, en su fuga desde Oruro á Zepifa, aunque no ce, bajo la dirección del doctor Brewster, que un teniente ingles ha sido batido,! or no haberse atrevidoá presentarse á las valien de milicias nacionales de la India, llamado Gerard, ha consegui tes tropas nacionales, dirigidas por nuestro digno Virey el Exce do trepar en las montañas de Himalaya, s…</t>
  </si>
  <si>
    <t>Brioncs, Josef</t>
  </si>
  <si>
    <t>Josef Brioncs</t>
  </si>
  <si>
    <t>…xcmo. Sr.: Son las once y media de la mañana , y acabo de Teniente coronel D. Antonio Orgaz , retirado. recibir un oficio del coronel D. Josef Barradas, cuyo literal con- Teniente D. Josef Brioncs, Lanceros deí Rey. EN LA IMPRENTA REAL.</t>
  </si>
  <si>
    <t>Brisaunque, Crisprniano</t>
  </si>
  <si>
    <t>Crisprniano Brisaunque</t>
  </si>
  <si>
    <t>…el auxi da y Perez Tapia. En álgebra el mencionado Valentín ; y en sec lio de la cristiandad. Pero supongamos, oídos vuestros votos, y ciones cónicas, series y cálculo diferencial D. Crisprniano Brisaunque la religión no sea para vosotros mas que un simulacro, set; habiendo merecido la aplicación de todos y sus adelanta aunque perezca ella en el momento en que se coligue con vues mientos , no solo en las matemáticas sobre que fueron examina tros principios, con…</t>
  </si>
  <si>
    <t>Británica, Ministro Plenipotenciario de S. M.</t>
  </si>
  <si>
    <t>Ministro Plenipotenciario de S. M. Británica</t>
  </si>
  <si>
    <t>…stado, comunica al á la injusticia, á la intriga V al desorden, restableciendo para de Marina el siguiente aviso: siempre la tranquilidad tan suspirada, y por que tanto anhelan El Sr. Ministro Plenipotenciario de S. M. Británica en esta los buenos españoles. Taies son , Señor, los sentimientos del corre acaba de comunicarme copia de la circular que con fecha Ayuntamiento y leales vecinos de esta villa, quienes desean a *ij{ de este mes le ha dirigido el Sr. Ministro de Negocios extra…</t>
  </si>
  <si>
    <t>Brizuela</t>
  </si>
  <si>
    <t>…esunción, lia sido completada durante el gobier marchen sobre Jalisco. Se aseguraba lo había ya hecho para su no dd rid etilo diplomático Micheiena. Siempre vacilante y cap-tal e! coronel Brizuela; las tropasde S.Luis, Valle del'Maíz poseído de miedo pasó'por todos los sistemas, siendo unas veces y acantonamiento de Zamora se han de poner en comunicación. el agente y otras el opositor: con una perpetua mala fe, pare Bravo parece marchará para aquietar…</t>
  </si>
  <si>
    <t>Broto, Ramón Fernandez</t>
  </si>
  <si>
    <t>Ramón Fernandez Broto</t>
  </si>
  <si>
    <t>…ión de su gratitud al gran Aranzana: para la de Pedraza de la Sierra á D. Pedro Fernandez Luis xvm; siendo de notar particularmente la del alojamiento Molina: para la de Alaejos á D. Ramón Fernandez Broto: para del Sr. General en gefe, donde sé leia en un trasparente: viva el la de Almazan á D. Josef Alebesque Casquete: para la de Fuen— Rey, vivan los Barbones salida á D. Manuel Perez Aransolo: para la de Valdeorras á En el mismo dia ha recibido el Excmo. Sr.…</t>
  </si>
  <si>
    <t>Brunetti, Conde de</t>
  </si>
  <si>
    <t>Conde de Brunetti</t>
  </si>
  <si>
    <t>…Rey; y los Comisarios deben dejar cargar libremente sin exijir ningunos derechos, y solo tomarán razón de lo que se carga. 1 ANUNCIOS. -NOTICIAS DE ESPAÑA. A instancia del Excmo. Sr. Conde de Brunetti, Enviado ex traordinario y Ministro Plenipotenciario de S. M. I. y R. A. Madrid e¡ de Enero .se inserta el siguiente aviso: En la ciudad de Cómo del reino Lom El Rey nuestro Señor por Real decreto de 27 de Diciem bardo-Véneto ha ocurrido una herencia que pert…</t>
  </si>
  <si>
    <t>…vincia en la América ANUNCIOS. española con Gobierno conocido ni consolidado ?......Preguntaré mas: ¿dónde están mas de 200 millones de duros que circulaban A instancia‘del Excmo. Sr. Conde de Brunetti, Enviado ex en ella antes qne.^tos malvados la revolucionasen para apode traordinario y Ministro plenipotenciario de S. M. I. y R. A, rarse de ellos?...... (Dónde la asombrosa acuñación anual de mas se inserta el siguiente aviso: En la ciudad de Como del rein…</t>
  </si>
  <si>
    <t>Bruno, Miguel</t>
  </si>
  <si>
    <t>Miguel Bruno</t>
  </si>
  <si>
    <t>…pararon del dia 13 de este mes (Junio) fui llamado para ir á visitar á las convulsiones y la rigidez tetánica, el calor natural se resta un muchacho de tres anos de edad, hijo de D. Miguel Bruno bleció en las extremidades, el órgano de Ja vista recobró sus atri Sodas, secretario del Real patrimonio, habitante en la calle nue buciones , todo el sistema de los nervios entró en una completa va del conde del Asalto, núm. 3 , primer piso, el cual ya habia…</t>
  </si>
  <si>
    <t>Buckland</t>
  </si>
  <si>
    <t>…po cantidad considerable de huesos de osos de la grande especie, de cas averías de resultas de los terribles huracanes que se han sufrido bueyes, de ciervos, de lobos y otros. El profesor Buckland se en aquellos mares. Han perecido mas de 50 naves, y un brik de i dispone á dar una descripción circunstanciada de esta caverna. guerra ingles ha zozobrado, sin que se pudiese salvar qn solo Es digno de notarse que no se han hallado huesos humanos, asi hombr…</t>
  </si>
  <si>
    <t>Bucndia, Antonio</t>
  </si>
  <si>
    <t>Antonio Bucndia</t>
  </si>
  <si>
    <t>…. oficiales, conforme á las ordenanzas y reglamentos ayudante mayor graduado de capitán D. Josef Gayangos, ideas del ejército, se vestirán de luto, llevando el crespón en el brazo D. Antonio Bucndia, capitán graduado de ingenieros D. Manuel y empuñadura de la espada: en las banderas permanecerá un año. Pando, idem D. Mariano Campana, teniente segundo D. Josef Cuartel general de Madrid 18 de Setiembre de i824.=E1 Ge María Chehueca, subteniente D. Tomas Ca…</t>
  </si>
  <si>
    <t>Bueno, Félix de QueVedo y</t>
  </si>
  <si>
    <t>Félix de QueVedo y Bueno</t>
  </si>
  <si>
    <t>…del virey conde de los Andes nal, á D. Domingo Vales Bahamonde: para una plaza de oidor al teniente coronel mayor, graduado de coronel, D» Ignacio de de la audiencia de Canarias á D. Félix de QueVedo y Bueno; .y Landázurií grado de tettlcrtte-coronel al capitán D. Manuel Eetpara la fiscalía de dicha audiencia á D. Juan Antonio del Castillo. nandez; y de tenienteal alférez D. Juan Murillo. Asimismo se ha servido nombrar S. M. para el corregimiento Escuadrón de dna…</t>
  </si>
  <si>
    <t>Bueno, García</t>
  </si>
  <si>
    <t>García Bueno</t>
  </si>
  <si>
    <t>…maquinaciones ocultas combinadas con las recibir las instrucciones necesarias para los ejercicios. de Guadalajara. Por los mismos medios que en esta ha conspi Por providencia del Sr. García Bueno, teniente gobernador rado el coronel León en Oajaca para separarse de Méjico, y ob del Real sitio de S. Fernando, y escribania de Hoyo, se emplaza tener el gobierno de aquel Estado. En consecuencia de este mo á Tomas Molina, cuyo paradero se ignora, para que…</t>
  </si>
  <si>
    <t>Bueno, Josef</t>
  </si>
  <si>
    <t>Josef Bueno</t>
  </si>
  <si>
    <t>…de Falencia ¡se congratula de que en medio de tes D. Celestino;Sánchez, D; Joaquín Cenares,1 Dijuan Balta multitud de' gentes que han concurrido, asi á los pueblos como á y Brun y D. Josef Bueno. ¿"■ ’■ los caminos1, no-ha ocurrido .la rúas leve desgracia, ni disgusto, Primer batallón del Imperial Alejandro. ■'.Gradó de teniente arrebatando toda la atención de Jos castellanos el deseo de ver á coronel a ios capitales D7. Joaquín Rubin de1 CéliS, D. D…</t>
  </si>
  <si>
    <t>Bueno, Josef María de Tresgallos y</t>
  </si>
  <si>
    <t>Josef María de Tresgallos y Bueno</t>
  </si>
  <si>
    <t>…e alféreces á los sargentos primeros Don de Adra, Berja y Dalias á D. Miguel Antonio Cómpani: para Patricio Jiménez, D. Juan Breña y D- Marcelino Ibeyes. la de Arroyo del Puerco á D. Josef María de Tresgallos y Bueno: Escuadron de dragones del Rey. Grado de capitán- al te para la de Alcañices á D. Josef González Suarez: para la deFer- niente D. Felipe Negron: dé teniente ál alférez D. Cosme Mar «annuñez á D. Francisco MaríaOrtiz : para la deEcija á DI Juan tínez; y de alf…</t>
  </si>
  <si>
    <t>Burgos, Antonio Linares Castilla y</t>
  </si>
  <si>
    <t>Antonio Linares Castilla y Burgos</t>
  </si>
  <si>
    <t>Gaceta de Madrid n.º 135</t>
  </si>
  <si>
    <t>…el que las tropas designadas por S. E. el renuncia de D. Benito Caballero y Carnicero , á D. Francisco general en gefe para guarnecer el Callao marcharan en medio'de Perez Chico y D. Antonio Linares Castilla y Burgos; y para agua, "granizo y nieve á defender en ,'os castillos el pabellón es dos medias '•aciones de la Sta. iglesia metropolitana de Sevilla, pañol, qUe á esfuerzos del memorable coronel Moyano y sus bi vacantes por ascenso de D. Ignacio Ordaz y Luzón y D. Fra…</t>
  </si>
  <si>
    <t>Burton</t>
  </si>
  <si>
    <t>…las naves mercantes del directo el abandono del bloqueo marítimo de Missolunghi la Je Mediterráneo. , los argelinos, que son mas numerosos, traerá ventajas mas consi „E1 Camaleón, capitán Burton, que acaba de llegar a Fal- derables todavía á la causa de los griegos, causa que insensible mouth, es el que ha traído al Gobierno la noticia de estos acon mente llega á ser la de toda la cristiandad. tecí mientos. Parece que este navio y la Nayade, capitán…</t>
  </si>
  <si>
    <t>Burualde, Martin Aguirre</t>
  </si>
  <si>
    <t>Martin Aguirre Burualde</t>
  </si>
  <si>
    <t>…n conocida, á cuatro años de presidio Quien supiese el paradero de los herederos de los difuntos en uno de los de Africa. D. Juan Martin de Iriarte, que fue del comercio de Cádiz, Don Martin Aguirre Burualde, que fue del mismo comercio, y Don Antonio Quintas y Josef Majolero, naturales de esta corte, Antonio Basurto, Brigadier que fue de la Real Armada, tendrá mayores de 15 y menores de 17 años, acusados de conato de ro la bondad de avisárselo al Cura párroco del…</t>
  </si>
  <si>
    <t>Bussy</t>
  </si>
  <si>
    <t>…tamente; pero si se considera el efecto moral que hapor el Papa reinante celebra de pontifical; pero como S. Erna, producido, es de un interes muy grande, porque al incendio de el cardenal Bussy se halla ausente, celebrará el cardenal Gazzounos buques se ha visto seguirse la disolución de un ejército dela, que fue proclamado al mismo tiempo en el consistorio de 3 100'd hombres, y una escuadra que parece dtbia tragarse el Arde Alayo último. chipiélago…</t>
  </si>
  <si>
    <t>Busta-, Josef Benito Gutiérrez de</t>
  </si>
  <si>
    <t>Josef Benito Gutiérrez de Busta-</t>
  </si>
  <si>
    <t>…o un gran circo de sillas para Luis Antonio Meoro: para la de Portillo á D. Lucas Gutiérrez: las señoras y personas de distinción. La concurrencia á estos para la de Torrelavega á D. Josef Benito Gutiérrez de Busta- festejos públicos ha sido inmensa, sin que haya ocurrido en nin mante: para la de Lorca á D. Agustín de Cuadros: para la de guna parte el mas léve motivo de disgusto, de suerte que parecía Villalba de Alcor á D. Juan Miguel Hernández: para la de Po una fiesta…</t>
  </si>
  <si>
    <t>Bustillos, Manuel</t>
  </si>
  <si>
    <t>Manuel Bustillos</t>
  </si>
  <si>
    <t>…y concurso de acreedores de D. Juan Bergne, veci Batallón núm. 1 del Perú. Capitán D. Domingo González, no y del comercio de Jerez de la Frontera, para que acuda á de subteniente D. Manuel Bustillos. ducirlo en el término de 12 meses, contados desde hoy, ante Batallón núm, 2 de idem. Capitán graduado D. Josef Do dicho tribunal, pues de lo contrario les parará el perjuicio que naires. haya lugar. Batallón núm. 3 de idem. Capitán D. Hipólito Fabre, te Se c…</t>
  </si>
  <si>
    <t>Busto, Angel del</t>
  </si>
  <si>
    <t>Angel del Busto</t>
  </si>
  <si>
    <t>…n debida*forma á los in cal Overa á D. Francisco Noriega para la de Béjar á D.Maria- teresados que por el cúter Crecían, que saldrá jmañana para no Herrero: para la de los Velez á D. Angel del Busto: para la Cartagena, escribiré pidiendo se suspenda la dicha orden sobre de Orjlva á D. Rafael Peáuela y Salcedo: para la de Bodonal á el particular hasta su arreglo definitivo. D.Donato Cortés de Arrayas: parala de Villa el Rio á D.Fran- ,,Igualmente notifica…</t>
  </si>
  <si>
    <t>Bustos, Ventura de</t>
  </si>
  <si>
    <t>Ventura de Bustos</t>
  </si>
  <si>
    <t>…donde no teniendo ya. sin cónsiflta: nuevo medio para criar á los niños hermosos, sa S.’M. distinción» con1 que recompensar el relevante mérito die nos y robustos, por el cirujano D. Ventura de Bustos/Se halla este buen español-, por tenerlas todas, se sirvió nombrar á su en Madrid en la librería de Sojo, á 4 reales. ■miera; hoy la Exorna-, Sra. condesa de la Puebla, dama de S. A$. Solemnes exequias que los clérigos beneficiados de la santa !á REmX^nuestra…</t>
  </si>
  <si>
    <t>Butrón, Josef</t>
  </si>
  <si>
    <t>Josef Butrón</t>
  </si>
  <si>
    <t>…guel diencia. de esta corte fundó el Lie. Alonso de Vega, en su cal eza. El También ha nombrado S. M. para una pliza.de oidor en di convento de la Vitoria de Madrid , en cabeza de D. Josef Butrón cha audiencia á *D: Juan Bastus y Faya, oidor -sub-dccano que y Mujica; y el colegio d(e la Compañía de Jesús de la ciudad dq éía de la de Quito. . Llerena, en cabeza de la provincia dé Toledo. En la gaceta núm. 124 se insertó la orden general del exce lentís…</t>
  </si>
  <si>
    <t>Bycon</t>
  </si>
  <si>
    <t>…oyen hablar sino de muertes des secretas. ¡lustres y de exequias fúnebres. Apenas se habían celebrado los — Una empresa tan admirable por su utilidad como atrevida, funerales del lord Bycon, de la Reina Tamehamalu y de la her acaba de concebirse, y va á ejecutarse en Londres por un fran mosa china You-Foung-Queon, cuando tienen que ocuparse en cés. Hace mucho tiempo que se scr.tia la r.eccs'dad de una comu Jos del Rey de las islas de Sandwich. E…</t>
  </si>
  <si>
    <t>Byron</t>
  </si>
  <si>
    <t>…fiesta del estado desesperado disfruta hoy nuestra amada patria de un modo tan seguro como en que-se halla la causa de los griegos, á quienes habla ido á ser lisonjero. vir con el lord Byron. Stanhope ha insertado en todos los perió Imperturbable será esta dicha existiendo el mejor espíritu de dicos de Lóndres una larga carta dirigida á Mr. Bowring, la cnal lealtad que anima á todos los portugueses, y teniendo la mas fir es una verdadera memoria…</t>
  </si>
  <si>
    <t>C'uz, Santa</t>
  </si>
  <si>
    <t>Santa C'uz</t>
  </si>
  <si>
    <t>…uyo patriotismo se interesa sobre « Éstos pormenores constan por el parte que con fecha 4 de manera en todo lo que tiene relación con la causa de la indepen Octubre ha dirigido el general Santa C'uz, que concluye con el dencia. Las ventajas obtenidas desde las primeras marchas hacían siguiente artículo. «Para cualesquiera nuevas empresas tery'' i\v esperar á todos los inas felices resultados; pero sucesos imprevis muy positiva é importante la cooperación…</t>
  </si>
  <si>
    <t>Ca</t>
  </si>
  <si>
    <t>Gaceta de Madrid n.º 120</t>
  </si>
  <si>
    <t>…ha penetrado el esp'ritu de los revolucionarios de mamente-autorizadas. estos tiempos ha sido el R: P. M. Fr. Francisco Al varado, co El plausible acontecimiento comunicado por el coronel Ca nocido generalmente con el nombré áe Filósofo rancia-, que le sariego de flamear de nuevo en los fuertes del Callao el pabellón dieron los jansenistas en C-diz, y él adoptó de buena-car.a. Nin español, á consecuencia del heroico esfuerzo del coronel £&gt;. Dá gu…</t>
  </si>
  <si>
    <t>580</t>
  </si>
  <si>
    <t>…a Por providencia de la sala del crimen de la Real audiencia rácter, y á los estrechos vínculos de parentesco y amistad que de Sevilla de 5 de Noviembre último se cita y emplaza á’D. Ca unen á sus esclarecidas familias; mandando que durante la perma yetano Valdés, D. Gabriel de Ciscar y D. Gaspar de Vigodet, nencia de S. A. R. en el reino se le hagan los mismos honores individuos que compusieron la pretendida Regencia, aceptaron que á los In…</t>
  </si>
  <si>
    <t>Ca, Alejo</t>
  </si>
  <si>
    <t>Alejo Ca</t>
  </si>
  <si>
    <t>Gaceta de Madrid n.º 67</t>
  </si>
  <si>
    <t>…robable experimentasen el meraria á carpo de D. Franoisco Casado.. . mismo fin que tuvieron los que les servían dé modelo; A ésta Se llama a Jos acreedores á los bienes finados de D. Alejo Ca reunión, que fue acompañada con algunos prestigios, acudían sado de Almodovar, pará que dentro de 30 .dias comparezcan á ilusos de todas partes; y como por otro lado los adeptos no Rie deducir su acción en «1 juzgado de D. Antonio Josef Galindo, ron nada escr…</t>
  </si>
  <si>
    <t>Ca, Dionisio</t>
  </si>
  <si>
    <t>Dionisio Ca</t>
  </si>
  <si>
    <t>…epublicanas, para que su conteni- villa dé Ambite, pata que dentro de 15 dias sin mas término do hágaíxbrir Jos ojos á. los incautos y que vean el precipicio á comparezcan ante el Sr. D. Dionisio Ca talan, Teniente Corre que los conducen los partidarios de la democracia. gidor dé esta villa, por la escribanía de D. Juan Raya, á usar da - Nota. ; Este papel, impreso, se halla en nuestro peder: en ¿1 sus acciones. se prueba hasta la evidencia la imposibili…</t>
  </si>
  <si>
    <t>Ca, Juan</t>
  </si>
  <si>
    <t>Juan Ca</t>
  </si>
  <si>
    <t>Gaceta de Madrid n.º 133</t>
  </si>
  <si>
    <t>…omi y Aguiar: para la de prior de la misma iglesia, va quesa de Berry. _En la derrota que ha sufrido la escuadra turca de Samos fue cante por muerte de D. Juan Francisco Romero, á D. Juan Ca nosa y Rico; ypara dos raciones del colegio de Sancti Spiritus de hecho prisionero el Bey de Túnez en el acto de saltar á una lan la ciudad de Santiago, vacantes por fallecimiento de D. Luis cha desde la fragata de su mando, que ha sido una de las in Quiroga…</t>
  </si>
  <si>
    <t>Ca, Mariano de</t>
  </si>
  <si>
    <t>Mariano de Ca</t>
  </si>
  <si>
    <t>…al mayor mas antiguo: se demuestra; á saber: á.D. Juan Nepomuceno de Vial, caballeo pensionado déla Vestuario y equipo. ' Monturas. Armas. misma orden, de oficial segundo mayor: á D. Mariano de Ca via, caballero de la misma orden, de oficial segundo: á D. Luis Fernandez de Córdoba, caballero de la misma orden, de oficial 17,291...................... ,.......................... Infantería de línea. tercero; á D. Agustín de Tavira , caballero de la misma…</t>
  </si>
  <si>
    <t>Ca, Secretario de Estado de S. M.</t>
  </si>
  <si>
    <t>Secretario de Estado de S. M. Ca</t>
  </si>
  <si>
    <t>…ARTES 12 DE OCTUBRE DE 1824. ARTICULO DE OFICIO. mandantes franceses para los objetos indicados. Art. 4.0 Cuando el estado de las ciudades ó plaza» ex Convenio concluido .entre el Sr. Secretario de Estado de S. M. Ca presadas en el art. 2.°,óel de los países cercanos, exigiere la tólica y el Embajador de S. M. Cristianísima, relativo a la reunión de una junta de sanidad, será esta presidida por el permanencia de las tropas francesas en España. Comandante francés , y se ad…</t>
  </si>
  <si>
    <t>Ca-, Francisco TaMeo de</t>
  </si>
  <si>
    <t>Francisco TaMeo de Ca-</t>
  </si>
  <si>
    <t>…ideración, exigiendo para serlo Tendreislo entendido &amp;c.=: Firmado de la Real mano.= calidades distinguidas, y afianzando el tino y el acierto en la Palacio 13 de Marzo de i824-=A D. Francisco TaMeo de Ca- elección por medio de un sistema de merecimientos, ó un orden lomarde. _ gradual de ascensos. Por esta razón quiere S. M. que los Capita Circular del Ministerio de la Guerra. nes generales empleen el mayor esmero en las propuestas de di La Organización de los…</t>
  </si>
  <si>
    <t>Caballero, Josef.Zorrilla y</t>
  </si>
  <si>
    <t>Josef.Zorrilla y Caballero</t>
  </si>
  <si>
    <t>…y, sqs colonia* antes de la libertad del Rey Fer riano Milla Fernandez, Alcalde: mayor de Zamora: Para la de nando; porque un asunto; de esta naturaleza debía tratarse de Burgos á D. Josef.Zorrilla y Caballero., .Relator, de la Chanciacuerdo con l*s Potencias aliadas é interviniendo la Inglaterra; llería de Valladolid: para la de Cádiz ,á D. Josef del Castillo, y á la observación que había hecho Mr. Canning sobre la situa Corregidor de Guadix; para la de Cataluña,…</t>
  </si>
  <si>
    <t>Caballero, Perez</t>
  </si>
  <si>
    <t>Perez Caballero</t>
  </si>
  <si>
    <t>…os documentos que ahora se dan á luz solo por la negligencia, parecido , les parará el perjuicio que haya lugar. que ha habido en no publicarlos anteriormente. Por providencia del Sr. Perez Caballero, subdelegado de la Para disipar esta cavilosidad se insertarán íntegros, sin em renta de Reales loterías, se cita y emplaza á los herederos que bargo de que por su estilo anticuado, rudo é incorrecto, aunque hubiese dejado D. Josef Lozano, administrador que f…</t>
  </si>
  <si>
    <t>Cabrera, Francisco</t>
  </si>
  <si>
    <t>Francisco Cabrera</t>
  </si>
  <si>
    <t>…fiscal ¿(km: en idem. En averiguación de los autores de dos pasquines subversivos, Soldada Juan Nuñez, por aprehensión de arma prohibida, fiscal D. Benito Ríe, en sumario. fiscal D. Francisco Cabrera: en' plenario. Paisanos. Francisco Lero, por ídem, fecal idem: en ídem. Juan Navarro, por aprehensión de arma prohibida, fiscal id.», Antonio Loderas , por idem, fiscal idem: en idem. sentenciado á cuatro años de presidio, y remitida á la aproba Josef Montero…</t>
  </si>
  <si>
    <t>Cabrera, Jcsaf Matías</t>
  </si>
  <si>
    <t>Jcsaf Matías Cabrera</t>
  </si>
  <si>
    <t>…sobre un camello por ha á D. Juan Carrera: para la de Gerona á P. Miguel de los San llarse demasiado débil para montar á caballo: aquel día anduvi tos Puig: para U de Granollers á D. Jcsaf Matías Cabrera: para mos 10 millas, v nos paramos. El dia siguiente llegamos á una la de Montblanch á D. Andrés Masegosa : para la de Tárrega á Ciudad llamada Murnm?, distante cinco inillas mas allá. D. Ramón Bermis; y para la de Villar del Arzobispo á D. Joa „EI 12 por la…</t>
  </si>
  <si>
    <t>Cabrera, Medardo</t>
  </si>
  <si>
    <t>Medardo Cabrera</t>
  </si>
  <si>
    <t>…illaud, presenta un El Rey nuestro Señor en consideración á los méritos, pade interes particular por el modo con que está embalsamada, que cimientos y persecuciones que ha sufrido D. Medardo Cabrera, se diferencia de los que se conocen. No entran en la preparación vecino de Fraga, individuo que fue de la junta que se creó en ni betumen, ni sosa mineral, ni ninguna sal; pero en cada do Mequinenza, por defender en la época desgraciada de la rebelión ble de…</t>
  </si>
  <si>
    <t>Cáceres, Mariano</t>
  </si>
  <si>
    <t>Mariano Cáceres</t>
  </si>
  <si>
    <t>…cipe Maximi ducidos per el coronel D. Francisco Narvaez, y el capitán del liano de Sajorna-y su augusta Hija la Princesa Amalia estaban estado mayor deí ejército Realista del Perú D. Mariano Cáceres. para entrar en nuestro territorio, cuando todas las autoridades I as cartas de Lima de 11 de Junio dicen que en aquella fecha y cuerpos del tránsito se presentaron á recibir y felicitar á los permanecía Canterac con su ejército en Jauja, compuesto de iz ilus…</t>
  </si>
  <si>
    <t>Caces, Vicente González de</t>
  </si>
  <si>
    <t>Vicente González de Caces</t>
  </si>
  <si>
    <t>…publicó en el Aguila Mejicana i núm. 256. de la audiencia de Galicia á D. Félix Andrés de Pazos, D- Jo „Ha corrido hoy con mucha generalidad la funesta noticia dé sef de Lasauca y D. Vicente González de Caces: para oidores que nuestros hermanos de Lima han sufrido grandes reveses 1 de la audiencia de Sevilla á D.'Manuel Victoriano Moyano y que el ejército español ha triunfado en muchas partes, y que han T&gt;. Eugenio l'arrunibide, alcaldes del crimen de ella: para l…</t>
  </si>
  <si>
    <t>Cacho, Fernando</t>
  </si>
  <si>
    <t>Fernando Cacho</t>
  </si>
  <si>
    <t>…Nuevo Mundo: tan pronto prefieren á la nio Vigil, D. Pablo Echevarría , D. Manuel Ramírez , D. Mar de los Estados-Unidos como á la de Colombia, la de Méjico y tin Ruiz Somocurcio, D. Fernando Cacho, D. Ignacio de Lan— la del Perú. Para ellos solo la república es el mas perfecto de los dururi, D. Josef Ramón Rodil, D. Baldomero Espartero, Don gobiernos; y si aplauden á los representativos ó constitucionales, Valentín Ferraz, D. Cayetano Ameller y D. Juan…</t>
  </si>
  <si>
    <t>…icria, comandante de infantería. el estado verdadero (repite á cuantos le preguntan) de la repúbli Artillería. Teniente coronel del cuerpo graduado .de, coronel ca de Colombia &amp;c- D. Fernando Cacho, coronel efectivo de infantería'.'d , , Madrid üij de Diciembre. Guarnición de Potosí. Subtcn.ente D. Miri*nqi‘j¡S»fti\j¡,¡ncros, Por molucion á consulta de la Cámara se ha' servido el - grado-de teniente de infantería. :</t>
  </si>
  <si>
    <t>Cacompondrá, Félix Bernardino</t>
  </si>
  <si>
    <t>Félix Bernardino Cacompondrá</t>
  </si>
  <si>
    <t>…que no es posible engañarse. En poder de una señora en la ciudad de Génova existe «La sociedad de la moral cristiana, dice él prospecto, se actualmente una niña, hija legítima de D. Félix Bernardino Cacompondrá de hombres de todas las religiones; y uno de sus ar napa , capitán y ayudante que fue de la plaza de Vitoria: fue tículos fundamentales establece, que en los trabajos no podrán reconocida por dos oficiales españoles que estaban en el depósito agitarse cuestio…</t>
  </si>
  <si>
    <t>Cádiz, Josef</t>
  </si>
  <si>
    <t>Josef Cádiz</t>
  </si>
  <si>
    <t>…icho carácter. Se despacha á r 2 r!. en la librería de Sanz. Nota. Fn la gaceta del sábado 11 del corriente en artículo de , Mateo Rey, por robo á unes oficiales franceses, fiscal D. Josef Cádiz, primeé párrafo, donde dice: y el capitán del estado maMaría Preisler: en sumario. Juan Torres, por aprehensión de arma prohibida, fiscal De;» yor de} ejército Realista del Peló D. Mariano Cúteres 1 léase Don Francisco Mjirtinez: en ídem. Mariano Herreros. EN…</t>
  </si>
  <si>
    <t>Cáelos</t>
  </si>
  <si>
    <t>…presenta i'u.-.-to Sacro El coronel y capitán del regimiento cazadores de la Reina publicado el 18 de Octubre por el limo, y Rmo. Sr. Josef de Amalia D. Ignacio Alonso Cuevillas y D. Cáelos de la Maza la Puerta, Patriarca de Constantinopla, y vicegerente de Roma, tuvieron la honra de presentarse á S. M. en nombre del ayunta para excitar á ¡os fieles á que den gracias al Altísimo por la li miento, clero y voluntarios Realistas de la villa de Medi…</t>
  </si>
  <si>
    <t>Cagigal, Alejandro</t>
  </si>
  <si>
    <t>Alejandro Cagigal</t>
  </si>
  <si>
    <t>…s-* mandó sobreseer, por, no resultar cargo, con aprobación del Excmo. Sr. Capitán general., ».a en 17 de Enero, dista de la anterior. 28 días. D. Tomas Quiñones y el subteniente D. Alejandro Cagigal, 2. a en 14 de Febrero................................. 28. por heridas á Peredon .empleado en la. división francesa, fiscal 3. a en 14 de Marzo..................... 28. idem: en sumario, y para fallarse. ' 4. a en 11 de Abril.................................…</t>
  </si>
  <si>
    <t>Calderón, Josef Antonio Ramos</t>
  </si>
  <si>
    <t>Josef Antonio Ramos Calderón</t>
  </si>
  <si>
    <t>…que tanto entusiasma á los franceses: vive le Roi, Mig'iel de Cabra: para el corregimiento de letras de Orense ¿ vive la France, que fue repetido por los circunstantes, y aun por D. Josef Antonio Ramos Calderón: para el de Illescas á Don parte de los numerosos espectadores de afuera: durante el con Gaspar María de Jover: para el de Cuenca á D. Leandro Becer- cierto no cesaron de servirse refrescos exquisitos. ril: para el de Toledo á D. Antonio Navarro: para .el de…</t>
  </si>
  <si>
    <t>Calderón, Manuel Sendin</t>
  </si>
  <si>
    <t>Manuel Sendin Calderón</t>
  </si>
  <si>
    <t>…ciados á los hom- nandez Castañeda; y para cuatro raciones de la iglesia catedral •bres, son ellos mismos los ardientes fomentadores de un sistema de Avila, vacantes por muerte de D. Manuel Sendin Calderón, de la mas odiosa tiranía. La Europa puede juzgar de la fidelidad y renuncia de D. jos-.f Narciso Sánchez, por promoción de Don de unos escritores, que mientras denuncian á la Santa Alianza Juan Tovar a canongía de la misma, y por fallecimiento de Don como lo…</t>
  </si>
  <si>
    <t>Calderón, Miguel</t>
  </si>
  <si>
    <t>Miguel Calderón</t>
  </si>
  <si>
    <t>…Viajando como ingleses y servidores Ramona Ruiz, viudas respectivas del cabo D. Cayetano Macha Jo, de S. M. Británica miré como un deber indispensable por mi y de los dependientes D. Miguel Calderón yD. Domingo Carretas, parte el rezar sobre el sepulcro el oficio de difuntos conforme se les asista con los sueldos que disfrutaron sus difuntos maridos, á los ritos de la iglesia anglicana; á lo que p.or fortuna no se y que se anuncie este premio en la gacet…</t>
  </si>
  <si>
    <t>Calderón, Valentin</t>
  </si>
  <si>
    <t>Valentin Calderón</t>
  </si>
  <si>
    <t>…s. Sargento mayor D. Josef Colorio, idem riguroso, y el tercero de alivio, empezando á contarse desde ma graduado D. Josef Callejas. ñana martes 21. Granaderos á caballo. Teniente D. Valentin Calderón. Lanceros del Perú. Capitán D. Juan Zamora , alférez D. Ja Acabamos de ver »» ,-apel público de Buenos-Aires de 30 de vier Grados. Junio el bando delVbey la Serna, de fecha ri de Marzo, com Departamento de Marina. Capitán de navio D. Pascual Vi puesto de vari…</t>
  </si>
  <si>
    <t>Callava, Josef</t>
  </si>
  <si>
    <t>Josef Callava</t>
  </si>
  <si>
    <t>…s empleos al Mariscal de Campo D. Josef O- de su Secretario, del Intendente D. Francisco Cardenal, del Te Lawlor de segundo Cabo del reino y costa de Granada: al Bri niente de Rey D. Josef Callava, del Comandante del destaca gadier D. Manuel Daban y Urrutia al de Gobernador militar y mento de infantería el Coronel D. Juan Antonio Roca$ant\ ;político de la plaza de Tarifa; y al Coronel D. Luis de Oyarza- tri, del Comandante de ingenieros el Capitán D. M…</t>
  </si>
  <si>
    <t>Calleja, Juan Manuel</t>
  </si>
  <si>
    <t>Juan Manuel Calleja</t>
  </si>
  <si>
    <t>…siguientes los ocuparon en suministrar en cada uno una „Habiendo tenido la honra de ser admitido el 29 de Noviem abundante comida á mas de 300 pobres, yen regocijos públ.cos, bre D. Juan Manuel Calleja, Presbítero, Director de la casa de paseando el retrato de V. M. por las calles entre vivas y acla educación, sita en la calle de S. Mateo de esta corte, y D.juan maciones, derramando sus habitantes copiosas lágrimas, que sig Emeterio de Soria, á felicitar á…</t>
  </si>
  <si>
    <t>Calleja, Manuel</t>
  </si>
  <si>
    <t>Manuel Calleja</t>
  </si>
  <si>
    <t>…tra la dirección que cbnvendria dar al coronel al teniente coronelmayor D. Manuel Ramirez; y el de camino real de Francia en la provincia de Guipúzcoa, y la,po teniente coronel al capitán D. Manuel Calleja. sibilidad de .comunicar los dos mares atravesando la misma pro- j Estado.mayor general. El empleo de comandante efectivo de vlncia y reino de Navarra,‘con notas que hacen ver la causa del,infantería al capitán ayudante adicto D. Gaspar Claver. suceso desgrac…</t>
  </si>
  <si>
    <t>Calleja, Mariano</t>
  </si>
  <si>
    <t>Mariano Calleja</t>
  </si>
  <si>
    <t>Gaceta de Madrid n.º 64</t>
  </si>
  <si>
    <t>…hace notorio á los interesados después fue condenado á muerte en rebeldía. que no han concurrido aun. La unión que contrajo en éste viage con varias personas no Por el juzgado de D. Mariano Calleja y escribanía numera tables dél partido liberal ,le dió el cónócimiento mas extenso de ria en Alcalá de Henares y auto de 1 o del corriente, se llama á los esfuerzos que en rodas partes hacían las sociedades secretas las personas qne tengan derecho á los biene…</t>
  </si>
  <si>
    <t>Callejas, Josef</t>
  </si>
  <si>
    <t>Josef Callejas</t>
  </si>
  <si>
    <t>…la corte luto por tres meses: los dos primeros de Oficiales sueltos. Sargento mayor D. Josef Colorio, idem riguroso, y el tercero de alivio, empezando á contarse desde ma graduado D. Josef Callejas. ñana martes 21. Granaderos á caballo. Teniente D. Valentin Calderón. Lanceros del Perú. Capitán D. Juan Zamora , alférez D. Ja Acabamos de ver »» ,-apel público de Buenos-Aires de 30 de vier Grados. Junio el bando delVbey la Serna, de fecha ri de Marzo, com…</t>
  </si>
  <si>
    <t>Callís, Josef</t>
  </si>
  <si>
    <t>Josef Callís</t>
  </si>
  <si>
    <t>…libros hecho revolucionaria la juventud S. M. por Real resolución, á consulta de la Cámara, se ha de 1789, estos mismos medios .producirán igual efecto en la ac servido nombrar á D. Josef Callís para una canongía de ia igle tual juventud. ¿Por qué nosotros no consultamos también ¡a ex sia catedral de Vich, vacante por promoción de D. Pascual periencia , y ella nos dirá, que es absolutamente necesario opo Cluá al arcedianato de Ribagorza, de la catedr…</t>
  </si>
  <si>
    <t>Calmon</t>
  </si>
  <si>
    <t>…i en Goatemala ha quedado rastro de Asam to de S. M. I. en el que le mandaba disolverse, y leído por elSeblea , ni reunirá otra sin derramar mucha sangre, ni hay nada, creturio el Sr. Calmon , se retiraron los diputados. nada, nada de cuanto anuncian esos farsantes que valga dos Esto es lo que consta de lo acaecido en esta sesión , co cuartos, según personas que acaban de llegar de aquel continente, mo igualmente que al salir de la Asamblea fuero…</t>
  </si>
  <si>
    <t>Calomarde, Francisco Tadeo de</t>
  </si>
  <si>
    <t>Francisco Tadeo de Calomarde</t>
  </si>
  <si>
    <t>…s de las naciones extrangeras que pudieran adoptarse en cumplimiento. En S. Lorenzo á 14 de Octubre de 1824.= A España, y los informes pedidos á varios cuerpos, prelados V sabios: D. Francisco Tadeo de Calomarde. y aunque prepararon los trabajos , y me presentaron algunos re Real orden comunicada á la Dirección general de Rentas for la que glamentos y proyectos, no dieron acabada la empresa, porque aprueba S. 'SI. la creación de un Depósito comercial, agregado el gen…</t>
  </si>
  <si>
    <t>Calvo, Manuel Seraplo de</t>
  </si>
  <si>
    <t>Manuel Seraplo de Calvo</t>
  </si>
  <si>
    <t>66</t>
  </si>
  <si>
    <t>…para que dentro del A las 5 de la tarde salió de la plaza un bote con bandera par- preciso y perentorio término de 40 dias, sentados desde el en lamentarla. Llegó al castillo con D. Manuel Seraplo de Calvo y que se publique en la gaceta, se presenten por sí ó sus apodera D. N. Mirón. Traían el empeño de que el castillo, en caso de dos á firmar la referida oposición en casa de D. Hilario de Tor rompimiento, no dirigiese sus tiros contra el edificio del hospi res…</t>
  </si>
  <si>
    <t>Calvo, Matías</t>
  </si>
  <si>
    <t>Matías Calvo</t>
  </si>
  <si>
    <t>…,036 deseos. 22,513 al 22,653 42,000 ai 42,093 D. Gaspar Mairal, comandante de escuadrón; D. Santiago 2 2,65 5 al 23,000 42,169 al 42,482 Gil, capitán; D. Angel Sabeche, teniente: D. Matías Calvo, 23,COI al 25,136 42,929 al 42Í970ídem; D, Elias Montoya, alférez, D. Francisco Frías, ídem, 33.5I * al 23.656 43,o** al 43,022 D. Atanasio Montoya, ídem; D. Pascual Mena, sargento pri 23,865 al 2 3,939mero graduado. La noble decisión de estos militares y su…</t>
  </si>
  <si>
    <t>Calvo, Román Lorenzo</t>
  </si>
  <si>
    <t>Román Lorenzo Calvo</t>
  </si>
  <si>
    <t>…erá mas bien será formar una reso días en el juzgado privativo de la Guardia Real, y por su escri lución para fomentar la escasa población, adoptando entre losmu- banía á cargo de D. Román Lorenzo Calvo. chos medios conocidos, el de salvar á las provincias de las guer Se halla vacante una de las dos plazas de médico de la ciudad ras civiles, que perjudican la población por los que en ellas pere de Trujillo, con 450 ducados de dotación. Tiene ademas el pro ce…</t>
  </si>
  <si>
    <t>Cama, Marcos Antonio</t>
  </si>
  <si>
    <t>Marcos Antonio Cama</t>
  </si>
  <si>
    <t>…imos hasta el 10 para ver si el descanso de al la de Cullera á D. Cándido Francisco de Ceballos: para la de gunos dias podía dar al doctor bastantes fuerzas para continuar Berga á D. Marcos Antonio Cama juncosa : n:¡ra ¡a deCamprodon sil viage. Al salir de Katagum subió sobre un camello por ha á D. Juan Carrera: para la de Gerona á P. Miguel de los San llarse demasiado débil para montar á caballo: aquel día anduvi tos Puig: para U de Granollers á D. Jcsaf Ma…</t>
  </si>
  <si>
    <t>Camba, Andrés García</t>
  </si>
  <si>
    <t>Andrés García Camba</t>
  </si>
  <si>
    <t>486</t>
  </si>
  <si>
    <t>…sobre bases sólidas ruanos , y si sois sensibles é ingénuos.........hablad. Callao i.° de y perpetuamente duraderas la paz, la dulce paz, ese don divinó Marzo de 1824—El ayudante general Andrés García Camba. que descendiendo del ciclo renueve el imperio de la felicidad y ,, Lima Marzo 20 de 1824. la justicia, por que tanto tiempo hemos suspirado.(Se continuará;') Nos parece conforme á razón que continuándose el periódi co retenga la denominación que se le dió al…</t>
  </si>
  <si>
    <t>…experiencia que nos han dado sus teorías. Si nos fuera sef Domingo Vidart, D. Gabriel Perez, D. Tomas BarandaiJa, posible olvidar á los republicanos franceses, bastaba para recor D. Andrés García Camba, D. Dionisio Marcóla, D. Mariano dárnoslos todo lo que pasa ahora en el Nuevo Mundo. Méjico Cucalón , D. Antonio Tur de Berrueta y D. Francisco Narvaez. acaba de darnos el espectáculo de las vicisitudes de las repúblicas. El de primer Comandante de tropas lig…</t>
  </si>
  <si>
    <t>Campal, Nicolás Alonso</t>
  </si>
  <si>
    <t>Nicolás Alonso Campal</t>
  </si>
  <si>
    <t>…fusil su línea, compuesta de tres colum para la de León á D. Diego Vázquez Valcarce): para la de Alba nas de infantería y 4p trozos de caballería en el número de ido© de Tormes á D. Nicolás Alonso Campal: para la de Sepúlveda á hombres , rompí el fuego con 800 de que se componía mi fuerza. D. Nicanor Diaz Lavandero: para la de Almansa á D. Juan Duró la acción media hora con la obstinación mas infernal Antonio Bernal: para la del Puerto de Santa María á D. Raf…</t>
  </si>
  <si>
    <t>Campana</t>
  </si>
  <si>
    <t>…s; y des como una demostración de lo muy gratos que le han sido á pués de tentar inútilmente los medios, hasta los mas rateros, para S. M. los servicios qüe prestó la división del general Campana y corromper el cuerpo, se emplearon las mas alevosas asechanzas. demas tropas que se le unieron::. „En el campo de batalla, al frente del enemigo armado, las 6.° y último. Que todos los individuos que tengan la hon ofensas de cualquiera clase se contestan nob…</t>
  </si>
  <si>
    <t>Campana, Mariano</t>
  </si>
  <si>
    <t>Mariano Campana</t>
  </si>
  <si>
    <t>…án de luto, llevando el crespón en el brazo D. Antonio Bucndia, capitán graduado de ingenieros D. Manuel y empuñadura de la espada: en las banderas permanecerá un año. Pando, idem D. Mariano Campana, teniente segundo D. Josef Cuartel general de Madrid 18 de Setiembre de i824.=E1 Ge María Chehueca, subteniente D. Tomas Cavanillas, ídem Don neral en gefe=Firmado=Vizconde Digeon. = B! General gefe de Manuel Gómez, amanuense secretario D. Julián I.eon. Estad…</t>
  </si>
  <si>
    <t>Campbell</t>
  </si>
  <si>
    <t>Gaceta de Madrid n.º 78</t>
  </si>
  <si>
    <t>…de la gaceta del Estado publica la resolución Real siguiente: Colombia de 7 de Marzo. En atención á la dañosa tendencia de muchos maestros de la „E1 coronel Hamilton y el teniente-coronel Campbell, en ■universidad de Basilea, y á los manejos perniciosos de las aso cargados de una comisión importante del Gobierno británico^ ciaciones de los estudiantes y otros que continúan en la universi llegaron el i.° de Marzo á Santafe de Bogotá. Fueron obsequia dad…</t>
  </si>
  <si>
    <t>…os para tratar por sí mismos los 4.0 Los gefes de los cantones darán parte á S. E. de haberse negocios en la aduana y en todas partes. cumplimentado tan importante disposición. El coronel Campbell, uno de ios comisionados ingleses queha&gt; Y para que llegue á noticia del ejército y partidas de guerri bian venido á esta, ha regresado á Inglaterra dejándonos las lla dependientes de él, se hace saber en la orden general del dú&gt;.:r: mejores esperanzas de un…</t>
  </si>
  <si>
    <t>…RA. sobre sí, es consiguiente que se inviertan sus productos en otros Lóndres 29 de Octubre. usos muy diferentes del privilegiado á que fueron aplicados; se Hoy que la llegada del’coronel Campbell podría dar ocasión á ha servido S. M. resolver en Real orden que con fecha de 5 dé que creyesen algunos que á la relación favorable de Jos comisa este mes se ha comunicado á la Dirección por el ExcmO. Sr. se rios británicos seguiria el reconocimiento próximo…</t>
  </si>
  <si>
    <t>Campero, Juan Martinez</t>
  </si>
  <si>
    <t>Juan Martinez Campero</t>
  </si>
  <si>
    <t>…ubre to del Rey nuestro Señor, sentenciado á seis años de presidio en anterior. Africa: aprobada en 13 de Mayo. Lo que se avisa para conocimiento de los que aspiren á ob 3.a La de D. Juan Martinez Campero, sobre expresiones alar tener semejantes distinciones. mantes é indiscretas, sentenciado á quince dias de prisión en las Reales cárceles del pueblo de su vecindario, la villa de Totana, vigilándose su conducta: aprobada en 13 de Mayo. 4a La de Juan Villagrasa…</t>
  </si>
  <si>
    <t>Campo, Alfonso</t>
  </si>
  <si>
    <t>Alfonso Campo</t>
  </si>
  <si>
    <t>…cura Magadan; Ignacio de Barros, Pedro Arias, labrador. D. Francisco Badillo, regidor decano. Francisco Ramírez Corral, escribano; Ramón Dieguez, confi D. Tomas Serrano, regidor. D. Alfonso Campo, labrador, co dente de D. Juan Feas; D. Gerónimo Aguirre, D. Pedro Rolmandante de voluntarios Realistas, y D. Rafael García, fiel de dan,D. Juan Manuel de Noriega, cirujano; Antonio García, fechos. Ventura Viílamil, Antonio Jiménez, Manuel Fernandez Capa-* En…</t>
  </si>
  <si>
    <t>Campo, Anselmo del</t>
  </si>
  <si>
    <t>Anselmo del Campo</t>
  </si>
  <si>
    <t>…Juah Bermejo y Sirgo: para Tfotitiai del altó Perú. el de Tórdesillas á D. JuanPeinadoí y Pino: paracldeBonfcrrail# Úna carta de Guayaquil del 7 de Entro dice lo siguiente: Boj- á D. Anselmo del Campo: para el deOlmedo á D. DionisioApclivár ha perdido ya las esperanzas de reparar las malas resultas llaniz: para el- de Carrion á D.'Gilidé S. Juan Benito: para délos últimos sucesos. La tentativa de insurreccionar' los pue él de Avila á D. Josef de Ibarlucea…</t>
  </si>
  <si>
    <t>Campo, Josef Fernandez del</t>
  </si>
  <si>
    <t>Josef Fernandez del Campo</t>
  </si>
  <si>
    <t>…anería de tierra, con algún machón de ladrillo, bién hace uso la referida Doña Josefa, en 1200. Otra casa, que y la pared del trados donde carga la armadura es de piedra de habita D. Josef Fernandez del Campo, con su corral correspon manipostería y barro, cuya huerta es de caber de 3 fanegas; la diente, en io$. Una cuadra, que disfruta el mismo, en 2200. que se halla cercada de tapias de tierra y machos de mayor y me Otro corral, comedero y pajar, en 2$00. Una pan…</t>
  </si>
  <si>
    <t>Campo, Josefa</t>
  </si>
  <si>
    <t>Josefa Campo</t>
  </si>
  <si>
    <t>…on 29 mrs. Una casa-huerta, J medero y corral, en 1300. Otra casa, que habita el montaraz, que sirve para el uso del hortelano, compuesta de dos piezas ó en 2300. Otra, que habita Doña Josefa Campo, en 4300. Una dormitorios, zaguan, cocina, euadra, pajar y corral, sus tapias panera, que disfruta la misma, en 1100. Un pajar, de que tam de fachada y medianería de tierra, con algún machón de ladrillo, bién hace uso la referida Doña Josefa, en 1200. Otra ca…</t>
  </si>
  <si>
    <t>Campo, Manuel Fernandez del</t>
  </si>
  <si>
    <t>Manuel Fernandez del Campo</t>
  </si>
  <si>
    <t>…pila para dar agua al ganado, y mismo, en 2$. Un pajar grande, gallinero y comedero, en 2100. la de la fuente : tasado todo en 63,876 rs. y j* mrs. vn. Quien Otra casa, que habita D. Manuel Fernandez del Campo, en 79. quisiere hacer postura á todas las referidas fincas, juntas ó sepa Otra panera, que disfruta el mismo D, Manuel, en 2300. Un radas, acuda ante dicho Sr. juez y citada escribanía, que se ad comedero con su pajar, que también está para el uso del mis mi…</t>
  </si>
  <si>
    <t>Campo, Pedro Ortiz del</t>
  </si>
  <si>
    <t>Pedro Ortiz del Campo</t>
  </si>
  <si>
    <t>…piró como á las nueve de la propia mañana. ga, y á Josef Catrofe, alias Gurú, en dos en el mismo: al te Un atentado de esta naturaleza ha causado la mayor sorpresa niente retirado D. Pedro Ortiz del Campo en seis de encierro y admiración á los habitantes de la Coruña, y mucho mas en la en el castillo de Menorca. A D. Juan Nepomuceno de Escurdia mañana del 13, en que se colgaron en la horca los tres cadáve le condeno en seis años de destierro de este reino dfc…</t>
  </si>
  <si>
    <t>Campo-Franco, Príncipe de</t>
  </si>
  <si>
    <t>Príncipe de Campo-Franco</t>
  </si>
  <si>
    <t>…lmo. la Francia, envanecida de sus hijos, se dispone á saludaros Lena __El colegio Real de los Jesuitas ha hecho en Palermo la aper de entusiasmo. tura de sus estudios: el Exento. Sr. Príncipe de Campo-Franco, „bí, cuando esta desventurada Francia lloraba la ausencia de su Gobernador, ha honrado con su presencia esta solemnidad. sus Reyes, sumergida en los horrores de la guerra civil, y el ho Idem g. nor francés no hallaba asilo mas que en los campos, le hicisteis…</t>
  </si>
  <si>
    <t>Campon, Cristóbal Benitez</t>
  </si>
  <si>
    <t>Cristóbal Benitez Campon</t>
  </si>
  <si>
    <t>…l mérito y habilidad del artis horra en Granada á D. Juan Francisco Vidal de la Vega: para ta ; terminando estos vistosísimos y variados fuegos con un com la de Mairena de Alcor á D. Cristóbal Benitez Campon: para la bate que ejecutaron con mucha destreza los soldados franceses, de Peñaranda de Bracamonte i D. Joaquín Alvarez de Prado: arrojando con ios fusiles bombas de iluminación sobre el castillo. para la de Haro á D. Joaquín Josef de Reís: para la de Eerlan-…</t>
  </si>
  <si>
    <t>Campon, Ramón</t>
  </si>
  <si>
    <t>Ramón Campon</t>
  </si>
  <si>
    <t>…Real. ellos resulta debo de condenar y condeno en la pena ordinaria de D. Ramón Sánchez, Tomas Perez Osorio, Manuel Duran, horca á Antonio Fernandez, Damian Borbon, su hijo Bernar D. Ramón Campon, D. Juan Magadan, cura, y Juan López, do, Josef Lizaso, zapatero, D. Josef Perez Torices, piloto, An partidarios del desgraciado Abuim. tonio Vallejo, Josef Morales, cabo del Resguardo, D. Josef D. Tomas Pita, D. Joaquín García, gobernador de la villa Rodrígu…</t>
  </si>
  <si>
    <t>Campos, Manuel María de</t>
  </si>
  <si>
    <t>Manuel María de Campos</t>
  </si>
  <si>
    <t>…ado en'idem á seis me que también fue en ella D.: Cristóbal Izquierdo: de los Santos , el ses de presidio en la cárcel de su pueblo, por sospechoso de tener administrador interino D. Manuel María de Campos y otros in-; relación con el indicado Tomas Saez, de fabricar cartuchos y de teresados, sobre que le satisfagan el sueldo que dejó de percibir, facilitarle municiones. . . durante la supresión de su empleo de tal contador, y las costas Raimundo Rodríguez, eda…</t>
  </si>
  <si>
    <t>Camprodon, Duque del Infanta</t>
  </si>
  <si>
    <t>Duque del Infanta Camprodon</t>
  </si>
  <si>
    <t>…terio el Real Enterado el Rey nuestro Señor de la instancia hecha por decreto siguiente: Miguela Lacot, fabricanta de paños y bayetas en la villa de Habiendo concluido el Teniente general Duque del Infanta Camprodon, en Cataluña,en que de resultas de haberse arrojado do los tcabajos que habia confiado á su pericia y cor.ocimieíi tos una multitud desenfrenada á desmontar las máquinas de hilar y militares para la organización de mi nueva Guardia, de que ha cardar de sus fá…</t>
  </si>
  <si>
    <t>Camps, Antonio</t>
  </si>
  <si>
    <t>Antonio Camps</t>
  </si>
  <si>
    <t>Gaceta de Madrid n.º 76</t>
  </si>
  <si>
    <t>…asta llegar al punto Francia forla señora E. Gen ais, é introducido en España, de su mayor fuerza sin causar desgracias, ni el menor estrépito. con patente exclusiva de S. M., por D. Antonio Camps, Dogny Disminuye después gradualmente, y al cabo de 25 á 30 dias.está i jy compañía. enteramente acabada; el vino está perfectamente hecho, y se pue - Del aparato. _ El aparato es de hojas de lata, su altura 24 á de trasegar en los toneles sin temor de que vu…</t>
  </si>
  <si>
    <t>Can</t>
  </si>
  <si>
    <t>…r, en el cálculo corbeta y un bergantín ó goleta con la remuela de tropa y otros antes d.1 arriesgar nuestros intereses. utensilios. Observará vmd. que nos dice terminantemente el Sr. Can— Con referencia á noticias de Veracruz del 12 de Mayó, San- ning que en ctnnto al reconocimiento parcial ó total de los tatia se habia embarcado para Yucatán; mas ni habia noticia de Esta ios de América se podrán reconocer todos cuando se juzgue su llegada, n…</t>
  </si>
  <si>
    <t>…e.'Se ad !e permitió casar adelante, y sí solo le prometió que remitiría miten á oposición solo los que sean licenciados y doctores en los pliegos al Virey que estaba en Cuzco. Ei general Can lCiÜC íg— dicha facultad, y hayan ejercido la medicina operatoria seis años noraba todas las ocurrencias de España del mes de Setiembre y después de graduados. La oposición, según costumbre, será de tres Octubre, y fue informado por Berinduaga, que le manifes…</t>
  </si>
  <si>
    <t>Cañan</t>
  </si>
  <si>
    <t>…pertenecido á la milicia, efecto; han perdido tres bergantines, y sienten sobre todo la pér nacional voluntaria o forzada , á lo» batallones ó compañías .le dida irreparable de su almirante Cañan». cazadores de provincia, lu.gueletes, cue-pos saerados, legión ex-</t>
  </si>
  <si>
    <t>Canaris</t>
  </si>
  <si>
    <t>…quemar con brulotes la armada bajá, y después otra con.el almirante griego Miauli.. otomana ó perecer en la empresa. . ,,En la isla no había mas que unos 700 turcos, y.al ver i El almirante Canaris manda esta expedición atrevida, que ■J1 ó i.j griegos echayon á huir para salvarse en 21 buques que debe dar los primaros golpes en el momento en que escribimos tenían anclados; pero todos fueran quemados por los griegos, tito, y aguardamos las primeras notic…</t>
  </si>
  <si>
    <t>…especialmente en los de la América el capitán bajá ha tenido la suerte que sus predecesores. meridional; y sin duda tendrá nuevos motivos para arrepentirse Parece que el intrépido almirante Canaris ha cumplido en de su ciega credulidad.</t>
  </si>
  <si>
    <t>Canciller</t>
  </si>
  <si>
    <t>…Reina ó de Febrero. Ayer hubo en el Ministerio de Relaciones exteriores un se El Comandante del batallón ligero de Navarra D. Pedro gundo consejo de Gabinete al que asistieron el lord Canciller, el Erize dirigió á los soldados la siguiente alocución al tiempo de Conde de Harrowby, el Duque VVcllington, el Conde deWcst- separarse. morland, Mr. Peel, Mr. Canning, el Conde Baluhrst, el Can ,,Volvéis llenos de gloria á vuestros hogares: salisteis de ell…</t>
  </si>
  <si>
    <t>…impuestos, arreglos que proporcio seguido de un número considerable de individuos, se presentó en narán alivio á ciertos ramos importantes de la industria na la barra. cional. El lord Canciller leyó entonces el discurso siguiente de S. M. ,,Milores y Señores: S. AL nos ha encargado informaros que ,,Milores y Señores: S. M. nos ha mandado expresaros cuán no mira con indiferencia los deseos expresados por la Cámara de sensible le es el que por su indi…</t>
  </si>
  <si>
    <t>Gaceta de Madrid n.º 40</t>
  </si>
  <si>
    <t>…antes, que serán otros tantos testigos de la mise reclamar para clics la protección de la Cámara, mediante á que ria y destrozo de aquellos infelices americanos , que no pueden el lord Canciller y el procurador treneral han decidido solemne menos de llorar con lágrimas de sangre el ver interceptado el mente en favor de una dama católica contra una autoridad pro protector y paternal Gobierno de ia madre Patria, que no per testante que habia tratado de…</t>
  </si>
  <si>
    <t>…d Holland , diciéndole que parece estar poco instruido de las negociaciones que media NOTICIAS EXTRANGEHAS* ron en aquella época entre el Gobierno francés y el de S. M. EGIPTO. El lord Canciller se admira de que en unaCámara conservado ra de los derechos de la corona se haya osado decir que el aiienEt Cairo $o de Marzo. bill se apoyaba sobre un principio inconstitucional. En todos El 2 z de este mes estalló u$ violento incendio en la cindade tiempos…</t>
  </si>
  <si>
    <t>Cañizal, Andrés Rojo</t>
  </si>
  <si>
    <t>Andrés Rojo Cañizal</t>
  </si>
  <si>
    <t>…a Guerrero, D. Vicente Millan y D. Manuel Carballo, por delitos políticos, Gscal idem: en idem. Estado que demuéstra las causas que existen á cargo de la misma, D. Miguel Septiem, D. Andrés Rojo Cañizal y D. Francis con expresión del nombre de los acusados, fiscales que las actúan, co Rodríguez, por correspondencia sobre trastornar el Gobierno y estado que tienen. : de S. M., fiscal ¿(km: en idem. En averiguación de los autores de dos pasquines subversivos, Soldada Juan…</t>
  </si>
  <si>
    <t>Canning</t>
  </si>
  <si>
    <t>…iado el expresado bajá á la sublime Puerta, y han sido den de marchar contra los birmanes ascendía á 20$ hombres;arrojadas al suelo con desprecio. debia acompañar la expedición el capitán Canning en calidad de INGLATERRA. agente político , y embarcarse al efecto el 10 de Abril en Calcuta.‘-EI gobierno ha'comprado el barco de vapor ia Diatia, para Idndres 4 de Setiembre. emplearlo eff-esta expedición &gt; en rupias (2). Fondos públicos. Tres por 100 conso…</t>
  </si>
  <si>
    <t>Cano, Pedro</t>
  </si>
  <si>
    <t>Pedro Cano</t>
  </si>
  <si>
    <t>….., á D. Francisco Satuvio de Puerta: para el-de Torrijos á D. Ma y esperan que algún gobierno les guie con la política para que la riano Josef Vergara y Perez: para el de Utiel á D. Pedro Cano: razón cobre sus derechos.....: su raciocinio se contrae á pregun bara el de Alfaro á D. Manuel Demetrio de Urquizu: para el do tar ¡por qué no se ocupará á Campeche ó Guazacualco:....... Sahagun á D. Simón Perez López: para el de Jadraque á-D. Juan ¡Por qué…</t>
  </si>
  <si>
    <t>Canónigo, Antonio I-acasay</t>
  </si>
  <si>
    <t>Antonio I-acasay Canónigo</t>
  </si>
  <si>
    <t>…o en igualdad de cir— dianato de Tarazona, vacante por la desgraciada muerte del be-' cUttstancias presentando testimoniales de su Ordinario : no han demérito D. Matías Vinuesa, á D. Antonio I-acasay Canónigo: de haber sido adictos al llamado sistema constitucional. Serán adde Jaca: para la Canóngfa de Córdoba, vacante por muerte dé-1 mitidosá firmar la oposición presentando ó remitiendo al Exce D. Juan Treviila , á D. Fernando Hermoso, Canónigo de Coria:"• lentís…</t>
  </si>
  <si>
    <t>Canterac</t>
  </si>
  <si>
    <t>…á dicho Prescott que aunque en esta Ocasión habia respe neiro por Gibraltar. tado la propiedad de los extrangeros, se proponía volver otra A principios de Julio quedaba en Lima el general Canterac vez dentro de cuatro meses; y entonces cualquier propiedad que en con su división depS) hombres de excelente tropa. Las disidentes, contrase perteneciente á dichos individuos la confiscaría; con cu en número de 3500 al mando de un tal Sucre, uno de los oficia…</t>
  </si>
  <si>
    <t>…siguiente: pocos dias antes de la rendición de Cádiz. En esta carta confesalia honradamente que suponía mas fuerza en los revolucionarios, Extracto de la áerrntx di Baldar por el general Canterac. v aire Otros individuos del Consejo de S. M. penetraron mejor Salió el primero de Trujillo -,on el ánimo de -.or-.render h que S. S. el estado de las cosas. división realista. Lartcrac, noticioso de su plan, y de que traía : Mr. Canning cree hacerse popular…</t>
  </si>
  <si>
    <t>…trataba de conservar ñero Ri va Agüero que no quería obedecerle, y que aseguran unido á ella'..... Cuantos, desaciertos. ....; Y querrá sostener en estaba en comunicaciones con el general Canterac para pasársele su vireínato las máximas de aquella época cómo pretenden ha con sus tropas. Por una casualidad se escapó Bolivar de las ma cernos creer'algunos ? Este hecho solo bastaría para confundir á nos de nuestro ejército. los que han propagado semejante…</t>
  </si>
  <si>
    <t>…70^000 t. chas autoridades, asi como lo han hecho los papeles anglo-ame- Los de forráges...;................................................... 35.890,000 ricarios. Lá llegada del general Canterac a Santa Fe de Bogotá no Luz y leña ........................................ ;....... a .350,000 solo nos pareció’inverosímil, sino imposible de verificarse en ta Trasportes generales..................................... 14.100,000 poso tiempo, si se entendía…</t>
  </si>
  <si>
    <t>…sconfianza todo sistema brillan ,, Supongo que no ignoráis los triunfos de los Realistas en el te. Para él no hay mas que dos órganos, la Religión y el Cetro. alto y bajo Perú. El general Canterac se halla á las inmediacio Hablen ellos, y es tan segura la obediencia, como lo es el des nes de Quito con la división que tiene á su mando; y Valdés con precio de todo lo que no proceda de estas dos fuentes sagradas. la suya ocupa á Córdoba de Tucuman, cerca…</t>
  </si>
  <si>
    <t>Gaceta de Madrid n.º 126</t>
  </si>
  <si>
    <t>…do i la legitimidad desconoci so, habiendo salido del primero en Mayo y del segundo en da, y á falta de hombre gobernó el principio. principios de Julio. Trae la noticia de que el general Canterac ,,Con verdad puede llamarse inmortal un estado que ha visto había salido de Jauja con ¿Lección á Trujillo: que su ejército la sangre de un mismo linage pasar de Roberto el Fuerte á Car contaba 11 batallones de infantería y *9 hombres de caballería, los x.” y…</t>
  </si>
  <si>
    <t>…des de España, batiéndose en retirada, tuvo que abandonar á Trujilio, en cuya Títulos, Magistrados, Diputación de los Reinos, Generales y capital entraron las tropas Realistas del general Canterac. Gefes militares españoles y del ejército aliado, y otras varias _Por todos los que en el Perú han sido conocidos por chapeto personas uue cumplimentaron á-SS. MM. y AA.,quienes se han nes, y residen en esta plaza, se ha celebrado la gracia que S. M. se digna…</t>
  </si>
  <si>
    <t>…s: que aunque las fuerzas de que migos en dicho punto , y si se les habria reunido la expedición constaba aquel, solo eran de 3500 hombres de todas armas, y las chileña , mandó al general Canterac, que en virtud de sus orde enemigas ascendian al número de 7©, con ventajas en su caba nas habia venido sobre el Cuzco, tomase la dirección de Arequi llería mas descansada, y sin haber comido la tropa la noche an pa por el camino del Despoblado con la fuerza…</t>
  </si>
  <si>
    <t>…obre Quilca: que reunidas uno de ellos, yjue parece estar bien informado i nos ha facilitado en Cangallo todas las fuerzas, dispuso que saliese contra Quilca, la siguiente • • el .general Canterac con las de su mando y parte de las del ejér Estadística de ¡a isla de Santiago de Cuba (1). cito del Sud á las órdenes de Valdés, por si hubiese llegado á La isla está dividida en dos departamentos; el primero se de aquel punto la expedición chilena; pero que…</t>
  </si>
  <si>
    <t>…•' El Rey nuestro Señor se ha dignado nombrar para la plaza arrojó á adelantarse é internarse en términos, que habiendo de primer médico d« Cámalra , vacante por fallecimiento de Don Canterac (que bajaba por la sierra) acelerado la marcha de sus. Hilario de Torres, á D. Bartolomé Pinera, que lo era segundo tropas, vino á colocarse á la espalda del pretendido libertador,, con ejercicio ,' y para esta resulta al médico de Camara mas an que habia ya…</t>
  </si>
  <si>
    <t>Canterac, Josef</t>
  </si>
  <si>
    <t>Josef Canterac</t>
  </si>
  <si>
    <t>…ico del monasterio de nues bierno Real en aquellos’ vastos dominios de S. M-; y á.su conse tra Señora de Guadalupe, cuya dotación corriere en 2^ rs. dia cuencia el general en géfe D. Josef Canterac ha dado cumpli rios, cria de balde, dos matanzas de 10 arrobas cada una al año, miento i dicha orden én'el distrito de su mandó, lo que partici- y en el caso de fallecer, dejando viuda, se da á esta por los dias pa por el oficio siguiente: de su vida , si no…</t>
  </si>
  <si>
    <t>…y llevo ánimo de hacer presenre al gefe cuanto he ob llao Marzo 22 de i82-}.c=Exctno. Sr.=Josef Ramón Rodil — servado, porque se ha de alegrar. De allí te escribiré mas por Excmo. Sr. D. Josef Canterac, general en gefe del ejército de extenso, mientras gozas de tus satisfacciones en ese gran Lima con operaciones del Norte. (Boletín nútn. 4:2.) tus amigos, sin olvidarte d: este que lo será siempre. J. R.” Partes ojíeteles sobre el restablecimiento del Gobier…</t>
  </si>
  <si>
    <t>Canterac.be</t>
  </si>
  <si>
    <t>Jas cuales todavía repiten la relación de una gran victoria de Bo perseguido» en todos los puntos.con ía mayor actividad. -Ya han lívar sobre el general Canterac.be calcula con respecto á este par entrado en el tesoro público nt^s .dp 2ooQ francos de multas ticular, que las . gacetas de ios Estados-Unidos y las Cartas anó impuestas á estos miserables, convencidos de ejercer un trato .tan nimas de ¡a fábrica del Cuüricr h…</t>
  </si>
  <si>
    <t>Canteracy, Josef</t>
  </si>
  <si>
    <t>Josef Canteracy</t>
  </si>
  <si>
    <t>…de un legado de a9 francos hecho por Mr. Lambrechts, ni conde de los Andes y la gran Cruz de S. Fernando. por consecuencia que se abriese el concurso que prevenía por Al Teniente general D. Josef Canteracy al Mariscal de Cam condición, y en el cual se habia de adjudicar dicha cantidad to po D. Gerónimo Vaides, la gran Cruz de S. Fernando. mo premio a la mejor memoria en favor de la libertad de cuitos. El emplecf de Mariscales de Campo á los brigadieres D. An La…</t>
  </si>
  <si>
    <t>Cantón, Artero</t>
  </si>
  <si>
    <t>Artero Cantón</t>
  </si>
  <si>
    <t>…eflexiones re ejército de Castilla la Vieja, y Capitán de voluntarios Realistas ligiosas. Obra escrita én francés pór el Abate Baudran, y tradu de Valladolid: para la de séptimo á D. Artero Cantón, Oficial cida al español pata bien de las almas, con algunas ligeras cor de la secretaría de la Junta de Comercio y Moneda: para la de recciones, por D, Josef Antonio de Senosiain. Véndese en esta octavo á D. Félix Vejarano, Abogado de los Reales Cqpsejos; y…</t>
  </si>
  <si>
    <t>Capacete, Fernando</t>
  </si>
  <si>
    <t>Fernando Capacete</t>
  </si>
  <si>
    <t>…ido én todas las extraccibnes i tulo deXM/¿»'qiieltan hoñrbssimenté tienen acreditado: las huérfanas de militares y patriotas-,que murieron en defensa Con esta íhotiiro su Coronel D. Fernando Capacete les dirigió de la justa causa de la Nación, cupo eií suerte del primer extrac la siguiente alocución. . - • ■ .I - to de la de este dia á Juliana Verdejo, hija de Pedro Hilarión, ,,Soldados: Hoy vamos 4 recibir en nuestras filas la Real in Cabo ».° que fue de…</t>
  </si>
  <si>
    <t>…ica * y cuartel de voluntarios Realista», yendo á su cabeza los fieles ge el que faltare á lo prevenido en el artículo 2.0 le servirá de cargo neral Downie y coronel de la Lealtad D. Fernando Capacete. su reticencia, y quedará sujeto á las resultas del proceso. Este sitio, adornado con gusto y elegancia, lo presidia también Art. 4.0 Los dueños de los cafees y casas públicas cuidarán S. M. Los oficiales pidieron se les honrase con permitirles hacer con el m…</t>
  </si>
  <si>
    <t>Capacete, Fernatido</t>
  </si>
  <si>
    <t>Fernatido Capacete</t>
  </si>
  <si>
    <t>…apitulación, no fue sin dejar primero de guerra; dispensando al propio'ticmpo los beneficios del mismo puesto en su debido lugar el honor de las armas de V. M. Monte á la muger de D. Fernatido Capacete.. coronel del re „Mas estos servicios son ordinarios, debidos y prestados en gimiento de la Lealtad, en atención á sus relevantes méritos; á todos tiempos; pero trasladados en Diciembre de 1821 los restos In de D. Josef Colunga, subteniente del mismo batallón…</t>
  </si>
  <si>
    <t>Capital</t>
  </si>
  <si>
    <t>…or muerte causada al soldado francés, / - . Jordán, fiscal idem: sentenciado i pena de garrote can aproba En virtud de providencia del Sr. Galindo, teniente de cor ción del Excmo. Sr. Capital! general, y pendiente su ejecución de regidor de esta heroica villa, y por la escribanía de Ordoñez, se la venida del ejecutor de justicia. cita y emplaza á todos los que se consideren acreedores á los bie Francisco Sánchez, por haber apedreado* unos militare…</t>
  </si>
  <si>
    <t>Capitán</t>
  </si>
  <si>
    <t>…nstantemente han clamado al puntual cumplimiento. Dios guarde á V. E. muchos años. Ma Todopoderoso por ver ú V. M. libre de los crueles enemigos que drid 22 de Enero de i824~Cruz.=Sr. Capitán general de esta atentaron á sil imprescriptible soberanía, y restituido á V. Al. provincia. en la plenitud del goce de sus Reales derechos. ,,Señor: Ronda impávida é imperturbable ha mirado siem Continúa ti Real decreto del numero anterior. pre con desprecio…</t>
  </si>
  <si>
    <t>…de todos en la parte que respectivamente les corresponde. Ma sario esperar para que se realicen tan benéficas intenciones á que drid 10 de Marzo de 1824. =: El Conde de Ofalia. = Sr. Capitán el Rey nuestro Señor se halle con los recursos y arbitrios que al _general de Granada. efecto son precisos, sobre lo cual ha tenido á bien hacerme las explicaciones oportunas. Excmo. Sr.: Incesantemente ocupado el Rey nuestro Señor En su debido cumplimiento l…</t>
  </si>
  <si>
    <t>Gaceta de Madrid n.º 43</t>
  </si>
  <si>
    <t>…osos al comercio. dad de Embajador de Familia. Antes de^ pasar adelante diremos que en Cádiz se han recibi do noticias de Méjico hasta el 24 de Diciembre, y por ellas sa El Excmo. Sr. Capitán general de esta provincia en el día de bemos que la provincia de Oajaca no babia mandado diputados; hoy dice: Desde este día queda encargada la guarnición española que tampoco habian llegado de las internas ni de otras todos los de esta plaza de dar su servic…</t>
  </si>
  <si>
    <t>…conseguir la nado, para que en, el término de. inueye diasqse;:prestote&lt; enc esta regularizacion del grande, Oriente- Mas siendo inútiles todos sus plaza á disposición del Excmo. Sr. Capitán general v-á., exponer ,1o esfuerzos, cargado de vicios y deudas se hizo comerciante del conveniente á su derecho en la causa .que-contra .él~,rJ3rtE’Sáfictsniasonismo y carbonarismo , y al fin fue echado de Barcelona u. co Abad Chaleco y otros-se está siguien…</t>
  </si>
  <si>
    <t>…llados siempre con la ausencia de sus Sobe Le Clerc, subintendente mayor, en Badajoz. ranos. División de Cádiz. avisos. Dutrochet, intendente mayo/, en Cádiz. Por orden del Excmo. Sr. Capitán general de Castilla la Nue Dony, subintendente ídem, en Santa María. va se ha mandado subastar el almanac civil para el año de 1825, Evain, ídem, en S. Fernando. que comprende las provincias de Madrid, Guadalajara, Cuenca, División del alto Ebro. Toledo y Man…</t>
  </si>
  <si>
    <t>…los otros pueblos del cumplimiento de sus del regimiento del Infante D. Carlos , sea puesto 4 disposición deberes en este interesante asunto, se me asegura que á compe del Excmo. Sr. Capitán general de esta provincia, para que S. K. tencia han seguido el ejemplo de esa ciudad y la suya; lo que tómelas medidas que estime convenientes. tengo por conveniente poner en noticia de V. S., entre tanto lo Cipriano de la Fuente y Tomas Murciano, cabos proc…</t>
  </si>
  <si>
    <t>…e 9 de Setiembre último, se sirvió “ Relación de las causas sentenciadas por esta comisión, aprobadas mandar quede sin efecto la segunda parte del artículo 40 de los por el Excmo. Sr. Capitán general y puestas en ejecución. estatutos de la Orden americana de Isabel la Católica, sobre la facultad concedida i Ja misma asamblea para la relevación de pa i .a La de Juan Solana y Antonio Ferrcti, sobre exprestohes gos á los agraciados con cruces de ella…</t>
  </si>
  <si>
    <t>…Loderas , por idem, fiscal idem: en idem. sentenciado á cuatro años de presidio, y remitida á la aproba Josef Montero, por palabras subversivas, fiscal idem: en su ción del Excmo. Sr. Capitán general. mario. Juan Josef, por ídem, fiscal ídem, en plenario. Josef Poveano, por aprehensión de arma prohibida, fiscal Antonio Palacios, por robo y aprehensión de arma prohibi ídem: en ídem. da , fiscal ídem, en ídem. Tomas González Odiantes, por muerte cau…</t>
  </si>
  <si>
    <t>Capitin</t>
  </si>
  <si>
    <t>…haber llegado á su noticia que un grita.nú V. E. muchos años. Araifjucz 6 de Junio de i8i4.:=E1 conde de mero de jornaleros de aquellas provincias meridionales, faltos de Qfalia.=Sr. Capitin general de Granada. Ocupación por la sequedad de la estación , no tenían en que em plearse ; ha acelerado su Real resolución. En su consecuencia ha, Real orden circular del Ministerio de la Guerra. mandado se de principio inmediatamente á las obras en, dos pu…</t>
  </si>
  <si>
    <t>Capitolio, Tomas Moró</t>
  </si>
  <si>
    <t>Tomas Moró Capitolio</t>
  </si>
  <si>
    <t>…Ri con Mirabeau: bero, D. Diego Pacheco, D. juan de Lugo, D. Manuel Horna, Y nosotros también sabemos que ia roca Tarptya está cerca del D. Pedro Becerra, D. Domingo Echezarraga, D. Tomas Moró Capitolio. te, D. Juan Antonio Rodríguez, D. Francisco Ortiz, D. Luis __ La asociación católica de Irlanda cada dia toma mas incre Labraque, D. Gerónimo Villagra, D. Joaquín Rubín de Celis, mento. Cuenta ya 29 individuos. Desde 23 de Octubre hasta el D. Pedro Aznar, D.…</t>
  </si>
  <si>
    <t>Car-</t>
  </si>
  <si>
    <t>…des el Asia había llegado al Callao con tina porción de presas. preciarse para animar los'mismos esfuerzos. Tara Obrar con acier El ejército Realista del centro á las órdenes del general Car- to tomareis las medidas convenientes, y pondréis aquellos me ratalá se unió al ejército del Norte de Canterac. el dia 2 de Ju-r dios enérgicos que exigen las circunstancias. Tendréis especíá! nio, adelantándose á marchas lentas sobre Trujijlo, para dar cuidad…</t>
  </si>
  <si>
    <t>Carbalan</t>
  </si>
  <si>
    <t>…ando abier mitad de cazadores dragones , y dragones americanos, sostenida tamente su ninguna adhesión á la Real Persona de V. M., y sí por 50 cazadores de Cantabria al mando de su capitán Carbalan, ú la de los autores ó inventores de aquellas, haciendo en ello las marchase por una de las calles de la izquierda que se dirige al veces de un padre piadoso, y de uh^Rev recto que perdona á los puente, al mismo tiempo que yo con las cuatro restantes, y pro q…</t>
  </si>
  <si>
    <t>Carbonell, Ramón</t>
  </si>
  <si>
    <t>Ramón Carbonell</t>
  </si>
  <si>
    <t>…ido es la de Dieure, en cu Ereixer: para otra canongia de la misma iglesia colegial, vacan yas callés han subido las aguas ocho y nueve pies. La inundación te por fallecimiento de D. Ramón Carbonell, á D. Bernabé Te fue tan repentina que los habitantes s'olo tuvieron tiempo para nas y Tenas: para una canongia de la iglesia catedral de ürgel, ponerse en salvo con sus familias abandonando todo lo demás. vacante por fallecimiento de D. Juan Nolla, á D. Fran…</t>
  </si>
  <si>
    <t>Cárcel, Vicente Ruiz Morguecho y</t>
  </si>
  <si>
    <t>Vicente Ruiz Morguecho y Cárcel</t>
  </si>
  <si>
    <t>…ría, Doña Rita, Doña Rosa y- Doña Castells, alcalde del crimen delamisma audiencia, á D. Miguel Josefa María Angiiiano, cómo nietas de D. Josef Anguiano, en de Bataller y Arroyo', D. Vicente Ruiz Morguecho y Cárcel, y cabeza de. Luis de Zabalza. El convento de religiosas de la Con D. Andrés Josef Amát y Robles. '' cepción franc'sca de esta corte, en su cabeza. Memorias funda Asimismo, en atención á los méritos y servicios, yá los pa das por Doña María Osorio y Rojas, en…</t>
  </si>
  <si>
    <t>Cardenal, Francisco</t>
  </si>
  <si>
    <t>Francisco Cardenal</t>
  </si>
  <si>
    <t>…rehabilitar y reponer para una junta de guerra, que se efectuó, compuesta de él mismo, en sus anteriores empleos al Mariscal de Campo D. Josef O- de su Secretario, del Intendente D. Francisco Cardenal, del Te Lawlor de segundo Cabo del reino y costa de Granada: al Bri niente de Rey D. Josef Callava, del Comandante del destaca gadier D. Manuel Daban y Urrutia al de Gobernador militar y mento de infantería el Coronel D. Juan Antonio Roca$ant\ ;político de la…</t>
  </si>
  <si>
    <t>Cardenal, Policarpo</t>
  </si>
  <si>
    <t>Policarpo Cardenal</t>
  </si>
  <si>
    <t>…y nula versación; pero ya conocen sus prácticas masó Leonardo Ortega y González. =Por los volúntanos Realista*, »u nicas, y se reclinan á V. R. P. felicitándole y á su augusta Fa comandante Policarpo Cardenal y. Simón.”</t>
  </si>
  <si>
    <t>Cárdenas, Casimiro</t>
  </si>
  <si>
    <t>Casimiro Cárdenas</t>
  </si>
  <si>
    <t>…ntería: capitán graduado de teniente coronel D. Manuel Ma se haga un rebelde, un perverso. ría Sierra, comandante de infantería. NOTICIAS DE ESPAÑA. ■ Guarnición de Oruro. Alférez D. Casimiro Cárdenas, gra duado de teniente de ejército. Cádiz si de Diciembre. Batallón de la Reina. Capitán graduado de teniente coronel -D. Francisco España, comandante de infantería de línea: sub Extracto del Correo mercantil. teniente D. Rafael Arias, grado de teniente de rn…</t>
  </si>
  <si>
    <t>Cárdenas, Josef Sebastian de</t>
  </si>
  <si>
    <t>Josef Sebastian de Cárdenas</t>
  </si>
  <si>
    <t>…la plausible noticia que los comerciantes ingleses re E. M. de plaza. Capitán graduado D. Pedro Molero, te sidentes en Valparaíso habian recibido, y era vulgar en dicho pun niente D. Josef Sebastian de Cárdenas, idem D. Josef Gabriel to, de haber salido en principios de Noviembre de la bahía de Bahamonde. Cádiz con destino á estos mares, la escuadra española compuesta Ayudantes de la presidencia. Capitán Jj. Josef Perrochena, del navio Aña, de cinco fragatas y una c…</t>
  </si>
  <si>
    <t>Cárdenas, Vicente Antonio de</t>
  </si>
  <si>
    <t>Vicente Antonio de Cárdenas</t>
  </si>
  <si>
    <t>…en contrario es mi deber Sarmiento: para la de Cañete de las Torres á D. Juan Florencio proteger al comercio británico en todos los mares, siempre que Guzman: para la de Olvera á D. Vicente Antonio de Cárdenas: sea legal , y en consecuencia no puedo exceptuar al que se hace para la de Aznaicazar á D. Josef Sicardo Martínez: para la de con los indios de Mosquitos y demas tierras circunvecinas. Sanlúcsr ¡a Mayor á D. Francisco de Paula Osorlo: para la de ,,Tengo el h…</t>
  </si>
  <si>
    <t>Careaea, Jnan Perez</t>
  </si>
  <si>
    <t>Jnan Perez Careaea</t>
  </si>
  <si>
    <t>Gaceta de Madrid n.º 139</t>
  </si>
  <si>
    <t>…Realistas, que tenga noticia de su paradero, ó sepa su fallecimiento, ten;a bien desengañados ya de vanas teorías, y de la felicidad quimé la bondad de comunicarlo por escrito, á D. Jnan Perez Careaea, rica con que se trató de alucinarlos. Y asi es que cada dia se que vive calle de la Cabeza, casa núm. 22 , cuarto bajo, inme muestran mas decididos y dan nuevas pruebas de lealtad y amor diato á la yesería. . . ■ : , á su Religión, á su Rey y á su patria. De…</t>
  </si>
  <si>
    <t>Careagt, Juan Perez</t>
  </si>
  <si>
    <t>Juan Perez Careagt</t>
  </si>
  <si>
    <t>…do de una combinación muy meditada, y pulsa ca de su paradero, ó sepa su fallecimiento, la comunique por da coft un talento inconcebible, es tremolar el pabellón español escrito á D. Juan Perez Careagt, que vive calle de la Cabeza, en todas sus fortalezas: 1500 hombres dispuestos á perecer bajo casa núm. 22, cuarto bajo, inmediata á la yesería. sus ruinas, las defienden. Me hallo encargado del mando políti En virtud de providencia del Sr. Diez del Prado, te…</t>
  </si>
  <si>
    <t>Cáríos</t>
  </si>
  <si>
    <t>…arlas, contando con el entusiasmo que compuesta de los batallones de Eúrgos, primero del Imperial, manifestaba el soldado, haciendo nn movimiento tan militar y primero del Infante D. Cáríos, y voluntarios de Castro: dos es— áp¡&lt;2* qu« impuso á lo» enemigos: que los soldados, distasiéa- cuadren** de dragones de la Usier., y des de dragones del Psrú,</t>
  </si>
  <si>
    <t>Carlos</t>
  </si>
  <si>
    <t>…próximo pasado ha tenido á bien restablecer y constituir la thelemy Morettini, Teniente Coronel del regimiento Infante Secretaría de Estado y del Despacho universal de Hacienda de D. Carlos, al que se requiere por este anuncio para que se pre España al pie y forma que tenia en 7 de Marzo de 1820, y bajo sente por sí ó por apoderado ante el tribunal de dicha ciudad. la planta que entonces regia, á excepción de dos plazas dobles de Por el correo d…</t>
  </si>
  <si>
    <t>…a batalla, sin que tos en él. Si el Gabinete ingles hubiese hecho el justo aprecio la opinión favoreciese el resultado de la tma ni de la otra parte, que debia de la mediación del Sr. Carlos m, hubiera prevenido y solo dicen que si se malograse la empresa de Bolítár, quedarán las pérdidas que le resultaron ds la paz da iyS^. Deje pues el</t>
  </si>
  <si>
    <t>Cárlos</t>
  </si>
  <si>
    <t>…nueve de la mañana, en casa del que algunos curiosos buscan ejemplares de la medalla, que con Sr. Teniente Corregidor D. Dionisio Catalan, y por disposición aprobación de S. M. el Sr. D. Cárlos ni mandó grabar al be suya. Los interesados podrán acudir por sí ó por sus apodera nemérito profesor D. Tomas Francisco Prieto para trasmitir á dos legítimos; y no haciéndolo les parará el perjuicio que cor la posteridad la honrosa memoria de los ilustres Cap…</t>
  </si>
  <si>
    <t>…viles sé presentarán las escrituras y docu la contribución denominada de frutos civiles, que mi augusto mentos auténticos de los a rrendamieOtós y enfiteusis, de las im- Abuelo el Sr. D. Cárlos m habis impuesto por su decreto de 29 fosicioñes de cettsé&gt;sr’».''dé los productos-de los derechos Reales y de junio ¿¿1785 . aunque dándole ahora la generalidad y uuijüVvtdii'cíbniles*, SSobTe tujhr presentación y las. demás-reglas que fermkkd que 1* faltó á…</t>
  </si>
  <si>
    <t>…de la compañía. Su, cisura se ocasionó por un decreto de thelemy Moretini, Teniente. Coronel del regimiento Infanta ésta en que se mandaba á los ministros jóvenes ó aspirantes al D. Cárlos, al que se requiere por este anuncio para que se preministerio, firmar una prométa, cuyo primer artículo estaba con tente por sí ó por apoderado ante el tribunal de dicha ciudad.” cebido en los siguientes términos: „Prometemos abstenernos Se ha mandado judici…</t>
  </si>
  <si>
    <t>…los trabajos públicos de esta ca España contra el tirano Napoleón. Comprende ios principales su pital por un año, cuya sentencia se le impuso al reo en 23 de cesos del reinado del Sr. D. Carlos iv, y los ocurridos desde 1897 Marzo próximo pasado. hasta que entró en Madrid el Sr. D. Fernando vil el 13 de Ma yo de 1814. Se vende á 60 rs. en pasta y 50 en rústica en las li Antonio Maza, natural de esta corte, de edad de 16 años, brerías de Perez, Colla…</t>
  </si>
  <si>
    <t>…lidad de felicitar con ningún pretexto al pasado intruso Reyes vuestros augustos Predecesores los Sres. D, Felipe ni y gobierno, tiene también la particularísima de haberse pronun D. Carlos n, en unión con los empleados y demas personas qué ciado con mucha anticipación por los legítimos derechos del suscriben , como son reí Sr. cura párroco D. Francisco Rodrigyez Trório, Hegando-Au ardor á acometer inermes y sin otro recurso Pais, el comisario R…</t>
  </si>
  <si>
    <t>…59 años, 10 meses y 20 dias el Excmo. Sr. D. Francisco de „ Y á la verdad, Señor, si el augusto Abuelo de V. M. el Paula Fernandez de Córdoba y Pacheco, conde de la Puebla del Sr D. Carlos nr(queen paz descanse) mereció justamente los Maestre, marques del Bado, de la Torre.de las Silgadas y de mayores elogios por haber creado este cuerpo en el tiempo de la Bacares, Grande de España de primera clase, Sumiller de Corps mayor opulencia y prosperid…</t>
  </si>
  <si>
    <t>Gaceta de Madrid n.º 98</t>
  </si>
  <si>
    <t>…artículo si de proporcionar algún descanso en su recinto a V. M. y sus au- guiente, bajo el título Estados-Unidos de las Islas jónicas. gustos Hermano y Tio los Sentios. Infantes D. Carlos y Don Corfú ul de Junio. Antes de ayer se publicó la proclama siAntonio (que de Dios goza), acreditó ya en aquella época feliz y afortunada su indecible placer por haber recobrado a su Sobe nombre de S. A. el presidente y de Jos ilustres senado rano el mas católico, el m…</t>
  </si>
  <si>
    <t>…ento. No obstante que aun acordó el consejo que dicho Inesta, resultando haber dependido lio me han dado parte los otros pueblos del cumplimiento de sus del regimiento del Infante D. Carlos , sea puesto 4 disposición deberes en este interesante asunto, se me asegura que á compe del Excmo. Sr. Capitán general de esta provincia, para que S. K. tencia han seguido el ejemplo de esa ciudad y la suya; lo que tómelas medidas que estime convenientes. te…</t>
  </si>
  <si>
    <t>…íticas no pueden dirigirse á un solo objeto en una multitud de tan D. Miguel Araos. pueblos tan diferentes en el color y' en la fuerza corporal. Asi es Primer batallón del Infante D. Carlos. Grado de teniente co que si examinamos el estado del espíritu revolucionario en Co ronel á los capitanes D. Pedro Aznar, D. Francisco Santiago lombia , advertiremos que mientras en este ó el otro puerto se y' D. Joaquin Gómez Barreda: de capitán á los tenien…</t>
  </si>
  <si>
    <t>…, grado de te nión que se ha formado de que aquella pueva república ño po niente coronel de caballería. drá nunca consolidarse, ni ser útil para ella, y menos para ¿5 Real Infante D. Carlos, Subteniente D, Francisco Reina» comercio de Europa. Sus adelantamientos, dice, no constan si grado de teniente. no en sus periódicos: su objeto es el de llamar la atención de Batallón de Vitoria. Teniente D. Toribio Terreiros', grado alguna potencia, como la…</t>
  </si>
  <si>
    <t>Carlos'</t>
  </si>
  <si>
    <t>…ue retornaba la Europa en cambio de sus manufacturas 2 thelemy Morettini, Teniente Coronel- de! regimiento Infante Pues si con estos auxilios' no han podido llevar adelante su em 'D. Carlos', al’ que se requiere por este anuncio para que se pre presa , hallándolos á mano á un tiempp mismo que la España sente por sí ó por apoderado ante el -tribunal dé dicha ciudad. gernia bajo las huestes de.Napoleón', ¿cómo han de poder ahorí ■ Se provee á oposi…</t>
  </si>
  <si>
    <t>CarlosRamírez</t>
  </si>
  <si>
    <t>…tamiento pueda ha del Re a 1S i t ÍÓ^deS. -1 id e foñ sÓ:‘pa ra la Canongía de Oviedo, va-' cerlo, no siendo nRblutamentc pobre: los aspirantes presentarán; canté pcj.ij.muerte de D. CarlosRamírez ¿ al Presbítero D. Lúea*J sus memoriales á esta corporación en,el término de un mes , des Pérez"r; paráf\i¿a(áe lás rCa¿origtás'vacantes en Siguen** á p. Josef de la fecha de la presente convocatoria, y en seguida se proveerá María.Poyato^, Beneficiado1 de Pi…</t>
  </si>
  <si>
    <t>Carlota, Luisa</t>
  </si>
  <si>
    <t>Luisa Carlota</t>
  </si>
  <si>
    <t>…próximo. cual representaba un hombre medio derribado de un caballo, El dia 1.1 á las 10 y 26 minutos de la mañana dió feliz también petrificado. mente á luz la Serma. Sra. Infanta Doña Luisa Carlota una ro La curiosidad atrajo un gran número de personas á Long- busta Infanta, á la cual se han puesto en el bautismo los rom-</t>
  </si>
  <si>
    <t>…te D. Manuel Manzanedo: grado de fantas Doña María Francisca de Asis, Gefa principal del estu coroneí'al segundo comandante D. Josef María Pereira: de te dio de dibujo de niñas, y Doña Luisa Carlota con los Sres, In niente coroneL al capitán D.. Gregorio Herrera: de capitán á los fantes sus hijos y la Serma. Sra. Princesa de Beira, acompañar á tenientes D. Josef Lucio Archondo y D. Gregorio Barriga: de S. A. R. el Príncipe .Maximiliano de Sajonia y á su…</t>
  </si>
  <si>
    <t>Carlur, Josef</t>
  </si>
  <si>
    <t>Josef Carlur</t>
  </si>
  <si>
    <t>…la de ios dias hermosos de Febrero en Francia. Si coronel á los capitanes D. Juan Straus, D. Antonio Figueroa, desde los collados se sube á la cima de ios montes se encuentra alli D. Josef Carlur: de capitán á los tenientes D. Manuel Amona- la Siberia con todos sus rigores ; de modo que en esta parte del tegui, D. Pascual Aravena, D. Antonio Vera v D. Francisco mundo basta un solo dia para gozar de los extremos y medios Ja vier Llamas: de teniente á l…</t>
  </si>
  <si>
    <t>Carmona, Manuel</t>
  </si>
  <si>
    <t>Manuel Carmona</t>
  </si>
  <si>
    <t>…u país _ La ciudad dé Douvres ofrece actualmente un espectáculo que Real del Perú. quizá no tiene ejemplar: sus cuarteles están ocupados por solda : Guarnición de tucanos. Capitán D. Manuel Carmona, grado dos ingleses y franceses en número igual. He aquí la explicación de teniente coronel de milicias; teniente coronel de milicias Don , de este hecho singular Lorenzo Calderón, grado de teniente coronel de ejército.: ' ñ, &gt; El í de Diciembre e! trasporte…</t>
  </si>
  <si>
    <t>Carnicer, Ramón</t>
  </si>
  <si>
    <t>Ramón Carnicer</t>
  </si>
  <si>
    <t>…mismo Julio escriben á una casa respeta dignaron asistir al teatro del Príncipe, y apropiadas al forte ble de comercio ingresa, residente en Rio-Janeiro, que el castillo piano por D. Ramón Carnicer. Se hallan ambas piezas en los del Callao de Lima estaba próximo á rendirse á las tropas del almacenes de música , calle del Turco; y «1 el de Mintegui, car General Canterac, y aseguraban que la expedición que los disi rera de S. Gerónimo. EN LA IMPRENTA REAL…</t>
  </si>
  <si>
    <t>Carnicero, Benito Caballero y</t>
  </si>
  <si>
    <t>Benito Caballero y Carnicero</t>
  </si>
  <si>
    <t>…raciones de la iglesia dad de circunstancias. catedral de Guadix, vacantes por r. ierte de D. Juan Ortega y Nada ha impedido el que las tropas designadas por S. E. el renuncia de D. Benito Caballero y Carnicero , á D. Francisco general en gefe para guarnecer el Callao marcharan en medio'de Perez Chico y D. Antonio Linares Castilla y Burgos; y para agua, "granizo y nieve á defender en ,'os castillos el pabellón es dos medias '•aciones de la Sta. iglesia metropolitana…</t>
  </si>
  <si>
    <t>Caro, Francisco</t>
  </si>
  <si>
    <t>Francisco Caro</t>
  </si>
  <si>
    <t>…el Moscoso Peralta, D. Josef Villegas de la Concha, tallón ligero Leales Corianos; D. Bernardo Quirós, alférez, D. Juan Behic, señores Behic, Tanébot y compañía. con su asistente; D. Francisco Caro , subteniente del batallón de Se halla vacante la plaza de maestra de niñas de la villa de Sto. Domingo; D. Antonio Alvarez de Toledo, cadete de dra Mondejar, á ocho leguas de Madrid; su dotación essietereales y gones de América. medio diarios cobrados por me…</t>
  </si>
  <si>
    <t>Caro, Juan</t>
  </si>
  <si>
    <t>Juan Caro</t>
  </si>
  <si>
    <t>…ue sean necesarias para „No trata, Señor, la ciudad de Ronda de hacer alarde de las atenciones militares de sus respectivos distritos. sus servicios; publíquelos vuestr-o-Teniente general D. Juan Caro, Art. 2.0 No podrá el Pagador general recibir cantidad algu y atestigüelos el General francés Conde deLauriston. Sabe que en na sin el conocimiento del Interventor general, ni podrá pagar sus sacrificios ha cumplido con sus deberes, y se considera feliz clase…</t>
  </si>
  <si>
    <t>Carquegua, Brigadier</t>
  </si>
  <si>
    <t>Brigadier Carquegua</t>
  </si>
  <si>
    <t>Gaceta de Madrid n.º 41 (extraordinaria)</t>
  </si>
  <si>
    <t>…ste papel. mar , y probablemente caerán todos en manos de nuestras tropas, „Persuadido Riva-Agiiero que después del triunfo de Mo- que se hallan situadas en la costa, ó en las del Sr. Brigadier Carquegua el gobierno legítimo del Perú sin buen cálculo proyectase ratalá, que todavía les persigue. la ocupación de Lima, emprendió la dislocada expedición á los „La campaña ha sido la mas feliz: con muy pocos tiros de Intermedios. Los resultados le han acreditado qu…</t>
  </si>
  <si>
    <t>Carrasco, Eduardo</t>
  </si>
  <si>
    <t>Eduardo Carrasco</t>
  </si>
  <si>
    <t>…ey la Serna, de fecha ri de Marzo, com Departamento de Marina. Capitán de navio D. Pascual Vi puesto de varios artículos, aboliendo el sistema constitucional vero, idem de fragata D. Eduardo Carrasco, teniente secundo en todo el Perú sujeto á su mando, conforme al Real decreto D. Francisco Gómez, alférez de fragata D. Josef Dionisio Saenz. de i.° de Octubre, dado en el Puerto, remitiéndose á una copia Director general de rentas estancadas en lama. Tenient…</t>
  </si>
  <si>
    <t>Carratalá</t>
  </si>
  <si>
    <t>…Perú, siendo su suerte la que todos nadas ya de sus generales y de la mayor parte de sus oficiales y sabéis: ahora .nuevamente se os conduce al sacrificio, haciéndoos Befes, y el general Carratalá sigue de cerca sus pasos con una concebir esperanzas que nunca veréis realizadas. En vano los que fuerte columna de infantería y caballería, la que probablemente os mandan os hablarán del ejército del Perú, de Colombia y de logrará concluir con el miserable r…</t>
  </si>
  <si>
    <t>…reunió el 11 de Setiembre Lanza pita tuvo noticias de que los enemigos habían tomado el camino con su fuerte gavilla, que se había apoderado de Cochabamba de ia costa ,y mandó al brigadier Carratalá salir en su persecu por haberla desocupado la corta guarnición que allí había, y re- ción, quien llenó con fruto su comisión llegando hasta la cordi tiradose á Potosí en virtud de sus órdenes: que en dicho dia for llera. El ejército siguió á Lampa para descan…</t>
  </si>
  <si>
    <t>Gaceta de Madrid n.º 160</t>
  </si>
  <si>
    <t>…ñalemos algunas de las contradicciones del legítimo por haber omitido estas ceremonias, como tampoco el Times. intruso cohonestará con ellas su: usurpación. l.uis xvi en el Tem El general Carratalá fue hecho prisionero por Olañeta, y el ple, y Luis xviu en el destierro, no dejaban de ser por eso los 23 de Octubre ya lo presenta el Times mandando una división verdaderos Reyes de la monarquía, mientras que sobre su trono del ejército opuesto á Bolívar. us…</t>
  </si>
  <si>
    <t>Carratalá, Josef</t>
  </si>
  <si>
    <t>Josef Carratalá</t>
  </si>
  <si>
    <t>…a á buscar un asilo en sus buques, perseguido E! Observador austríaco de t.° de Junio contiene el artículo por una división del ejército Real del Sur, al mando del siguiente: ■Sr. brigadier D. Josef Carratalá, quien no dudo destruya en parLos avisos de Constantinopla de 10 y 17 de Mayo contienen ' te el miserable resto de los rebeldes antes de su llegada á los puer lo que sigue: tos. El Excmo Sr. Virey con parte del ejército se hallaba el 25 Aunque durante el Rama…</t>
  </si>
  <si>
    <t>…da en causas graves y evi tonio María Alvarez, D. Pedro Antonio de Olañeta, D. Juan dentes que no pueden ocultarse á cualquiera que de buena fe exa Antonio Monet, D. Juan Loriga , D. Josef Carratalá, D. Josef mine la cuestión. Santos de la llera y D. Alejandro González Villalobos. __Los periódicos que se tienen por liberales nos ponderan sin El de Brigadieres á los coroneles D. Miguel Atera, D. Anto cesar las repúblicas del Nuevo Mundo: tan pronto prefie…</t>
  </si>
  <si>
    <t>Carrera, Juan</t>
  </si>
  <si>
    <t>Juan Carrera</t>
  </si>
  <si>
    <t>…s podía dar al doctor bastantes fuerzas para continuar Berga á D. Marcos Antonio Cama juncosa : n:¡ra ¡a deCamprodon sil viage. Al salir de Katagum subió sobre un camello por ha á D. Juan Carrera: para la de Gerona á P. Miguel de los San llarse demasiado débil para montar á caballo: aquel día anduvi tos Puig: para U de Granollers á D. Jcsaf Matías Cabrera: para mos 10 millas, v nos paramos. El dia siguiente llegamos á una la de Montblanch á D. Andrés…</t>
  </si>
  <si>
    <t>Carrere</t>
  </si>
  <si>
    <t>…lasconde Munster, y cuyo objeto es la remisión de un cuerpo de ejército hannoveriano á Portugal para mantener alli la tranqui funciones del ministerio público, relativa á q. , el señor Carrere fuese excluido de la facultad de derecho por seis meses, ha fallalidad hasta que se organice el ejército portugués. Asi respeta el Gobierno ingles los principios conservadores do lo siguiente 1 de la Santa Alianza, y reconoce implícitamente el derecho de Art.…</t>
  </si>
  <si>
    <t>Carrete-, Gabriel</t>
  </si>
  <si>
    <t>Gabriel Carrete-</t>
  </si>
  <si>
    <t>…seada libertad y la de su Real Familia. da, D.Pedro Francisco Varela, D.Josef Santa María,D. Fran ,,A1 Dios de los ejércitos tributo las gracias mas sumisas, cisco González Pardo, D. Gabriel Carrete-, D. Pedro Berea, pues solo con su poder ha podido.completarse una obra, que sus D. Josef Montenegro, D. Salvador Bodano, D. Pedro Mari# pobres, pero fieles vasallos, principiaron sin mas armas que sus Bermudez y D. Ramón Otero. Al entregarla dijo el primer co…</t>
  </si>
  <si>
    <t>Carrillo, Josef</t>
  </si>
  <si>
    <t>Josef Carrillo</t>
  </si>
  <si>
    <t>…ídem D. Manuel fina y Madama la Duquesa de Berry , se han trasladado inmedia Ríos, ídem D. Francisco Grados, idem segundo D. Josef Quitamente al sitio Real de S. Cloud. roga, idem D. Josef Carrillo, subteniente D. Josef Perez, ídem Se esperan sucesivamente detalles, que se darán al público con D. Juan Barron, idem D. Lorenzo González, idem D. Josef la mayor prontitud posible. Castro, ídem D. Josef Tapia. Con este motivo el Excmo. Sr. vizconde Digeon ha…</t>
  </si>
  <si>
    <t>Carro, Dionisio</t>
  </si>
  <si>
    <t>Dionisio Carro</t>
  </si>
  <si>
    <t>…ver de Damian Borbon , cuya cabeza se colo D. Domingo Baso y Mozo, Secretario de S. M.; D. Isidro cará en una alta escarpia en el pueblo de su naturaleza, y los Astorga, teniente; D. Dionisio Carro, subteniente de caballería cuartos en ¡a propia forma en las principales capitalesdelas pro retirado; D. Salvador Escandon, brigadier; D. Josef Erroz, ca vincias de este reino. Por lo que resulta contra el coronel Don pellán de altar de S. M.; D. Jorge Crespo…</t>
  </si>
  <si>
    <t>Carvalhaes</t>
  </si>
  <si>
    <t>Gaceta de Madrid n.º 127</t>
  </si>
  <si>
    <t>500</t>
  </si>
  <si>
    <t>…de explicarse cuan esperaban algunos coches de Casa Real, y habiendo subido en grande é interesante fue este acto: las músicas marciales, la nu uno vino acompañado del Excino. Sr. conde Carvalhaes, que sa merosa concurrencia de espectadores, los vivas repetidos, todo lió á recibirlo en calidad de conductor. infundía cierta especie de respeto y regocijo á un mismo tiempo __Ha llegado á esta capital un gran número de personas de am SS. MM. y AA. asistier…</t>
  </si>
  <si>
    <t>CaS, Domingo</t>
  </si>
  <si>
    <t>Domingo CaS</t>
  </si>
  <si>
    <t>…én todos los españoles, que verán en este suceso una verda Legión Peruana. Idem D. Joaquín Linares, idem D. Juan. dera pérdida de familia. Mendiburu, idein D. Santiago Gómez, ídem D. Domingo CaS. M. Carlos x, SS. AA. RR.el Sr. Delfín , Madama Ja Del- vero, teniente primero D. Manuel Noriega, ídem D. Manuel fina y Madama la Duquesa de Berry , se han trasladado inmedia Ríos, ídem D. Francisco Grados, idem segundo D. Josef Quitamente al sitio Real de S.…</t>
  </si>
  <si>
    <t>Cas, Josef Vicente de</t>
  </si>
  <si>
    <t>Josef Vicente de Cas</t>
  </si>
  <si>
    <t>…iente D. Tomas María Alcán nio Guzman yEmanuel: para el de Mayorga á D. Alonso Gar tara; y de alférez al sargento primero D Gregorio Castro. cía y González: para el de Gibraltar á D. Josef Vicente de Cas . Escuadrón Je dragones de Lima. Grado de teniente coronel tro: para el de Zahara á D. Pedro Mendoza1 y Vázquez: pira ti de caballería al espitan D. Josef Ruedas: capitán efectivo al gra de Villena á D. Diego Martínez Pelayo: para el de la Puebla de duado D.…</t>
  </si>
  <si>
    <t>Cas, Rafael Josef</t>
  </si>
  <si>
    <t>Rafael Josef Cas</t>
  </si>
  <si>
    <t>…la cual repre Antonio León de Prada: para el de Sisante y Vara de Rey á sentaba un arco triunfal con tres puertas y un castillo. Al primer D. Juan Ramón lbarra: para el de Moya á D. Rafael Josef Cas cañonazo apareció un globo iluminado, que subió á tanta altu tilla: para el de Boñar á D. Jacinto Monasterio: para la vara ra que la vista no pudo determinar. Luego siguieron diferentes de alcalde mayor de Murcia, á D. Estanislao Oloriz: para la de ruedas ing…</t>
  </si>
  <si>
    <t>Casado, Antero</t>
  </si>
  <si>
    <t>Antero Casado</t>
  </si>
  <si>
    <t>…nte ála vía reservada de Mari Esteban Diez de Prado, teniente segundo, de,corregidor de.esta na antes del i.° de Mayo del año anterior al del calendario, en villa, y escribanía de D. Antero Casado , á pedimento de la par terados que ya sean de él; debiendo en este caso entenderse las te del síndico de los acreedores á la ca.sa comercio , que se tituló fianzas dadas en el primer año á los restantes t como se estipulará en esta corte Escuza, Hermanos; y…</t>
  </si>
  <si>
    <t>Casado, Franoisco</t>
  </si>
  <si>
    <t>Franoisco Casado</t>
  </si>
  <si>
    <t>…principios, sin que les ocurriese primer teniente de Corregidor,de Madrid, y á su escribanía nu á nuestros ciegos imitadores que era probable experimentasen el meraria á carpo de D. Franoisco Casado.. . mismo fin que tuvieron los que les servían dé modelo; A ésta Se llama a Jos acreedores á los bienes finados de D. Alejo Ca reunión, que fue acompañada con algunos prestigios, acudían sado de Almodovar, pará que dentro de 30 .dias comparezcan á ilusos de t…</t>
  </si>
  <si>
    <t>Casado, Tomas Herrero</t>
  </si>
  <si>
    <t>Tomas Herrero Casado</t>
  </si>
  <si>
    <t>…e Rentas del Reino ha acordado , por Viso de Alcor á D. Juan de Soto y Rodríguez: para la de orden de ti del corriente, convocar licitadores por medio de Villarrubia de los Ojos á D. Tomas Herrero Casado: para la de este aviso para la contrata del papel blanco , que ha de servir Tobavra á D.Gines Casanova Navarro: para 1:; de Torbiscon á para el sellado , por tiempo de los cuatro años de 1825 , 26,27 D. Antonio Perez Valderrama: para la de Tarifa á D. Gabriel…</t>
  </si>
  <si>
    <t>Casanova, Pedro</t>
  </si>
  <si>
    <t>Pedro Casanova</t>
  </si>
  <si>
    <t>…ongía de la iglesia colegial de Covadonga, diócesis de de teniente coronel al capitán D. Ramón'dé la Tapia: de capitán Oviedo, por traslación de D. Ramón de Micr á la abadía de al'teniente D. Pedro Casanova: de teniente al alférez D. Maria Arenas en Gibrales, á D. Antonio de la Cuesta; y para otra dé no Icásatj : de alférez al sargento primero D. Pedro Pablo Vi la iglesia colegial de Vitoria, en el obispado de Calahorra,- va nagraba ¡ cante por promoción de D. M…</t>
  </si>
  <si>
    <t>Casariego</t>
  </si>
  <si>
    <t>…. Cuzco y Febrero § de t8i4.=Josef de la Serna, de Albóniga, á usar de la comunicación acordada en los auto* ejecutivos que contra dicho Rubio sigue D. Andrés Otamendi ,,Parte del coronel Casariego, sobre pago de alquileres. Habiéndose ausentado de esta corte por el mes de Febrero Excmo. Sr.: No hallo expresiones capaces para manifestar á del ano de 1816 Doña Rosa Castilla, natural de. Veganzones, V. E. lo grande, heróico y extraordinario de los acontec…</t>
  </si>
  <si>
    <t>…5 de Rio de la Plata. Coronel graduado D. Ramón Estomba, Febrero, nombrando en seguida por su gobernador al benemériteniente coronel D. Francisco Crespo, sargento mayor D. Esco to coronel Casariego. La noticia de tan fausto como interesantelástico Magan, idem graduado D Pedro Josef Díaz, ídem Don suceso salió de los castillos el 7 del mismo mes, y llegó al cuarRamón Listas, Capitán D. Josef Antonio Perez, ídem D. Ma nuel Prudan, ídem D. Josef Félix Orti…</t>
  </si>
  <si>
    <t>Casas</t>
  </si>
  <si>
    <t>…nside infunden siempre cierta desconfianza, y no prestan apoyo á la ren con derecho á tres solares sitos en la calle de S. Antón de razón ni i la bLena crítica. Hernando Colon, el obispo Casas, esta corte, señalados con los números 34, 35 y 36 de la man el cura de los Palacios, mártir de Anglería, Oviedo, Gomara, zana 323 , para que acudan á deducirle dentro del término de Herrera y otros tejieron sus historias á la vista y con*examen de cuatro mes…</t>
  </si>
  <si>
    <t>Casas, Jaime</t>
  </si>
  <si>
    <t>Jaime Casas</t>
  </si>
  <si>
    <t>…mbriaga, ó mas bien los enfurece, y solio los'escombros de la malhadada lápida constitucional. Por con tal que disparen muchos cañonazos y levanten una gran hu orden del Sr. baile D. Jaime Casas y magnífico ayuntamiento se mareda ya se les figura que va bien. publica á son de trompeta el funeral de la siguiente mañana. A ,,Por tierra sucede casi'lo mismo. Su táctica está reducida á las 9 del siguiente dia se reúne en la iglesia parroquial el magní pe…</t>
  </si>
  <si>
    <t>Casellas, Dámaso Goses y</t>
  </si>
  <si>
    <t>Dámaso Goses y Casellas</t>
  </si>
  <si>
    <t>…ebras y concursos, otro bajo del propio orden, y lo msmo monasterio de la Cartuja de Aula Dei, y los vecinos de Zarago testamentarías &amp;c., acompañando á ellos un estado que com za D. Dámaso Goses y Casellas y Doña Ventura Lisas , que se prenda todos por nominillas. ; . eximiese á sus carros, y caballerías del pago del portazgo del puente Gállego, fundándose en que asi lo habían mandado los He dado cuenta al Rey nuestro .Señor [de lo expuesto por Corregidores é Intendentes de aquella…</t>
  </si>
  <si>
    <t>Casimiro</t>
  </si>
  <si>
    <t>…migos, y muchos creian que rnercio que fue de la ciudad de-Burgos, y que penden en aquel era el preludio de asuntos mas serios ¡ . juzgado, se cita y emplaza- á los acreedores del D. Casimiro para Gaceta de Salem 26 de Abril. El 3 de Mayo el Evtrgretn que dentro del término perentorio dé 30 días, contados desde el dejó á Para con una fragata, un bergantín de guerra y otros va 4 de Junio, comparezcan antesu juzgado, por sí ó por procura rios buques…</t>
  </si>
  <si>
    <t>…e S. Fernando, con que se ha servido condeco zo María Martínez de la Fuente: para la dcAstudillo áD. Fran rarle nuestro Sobekano. cisco Ruiz de Colmenares: para la de Santillana á D. Casimiro El dia anterior se comunicó al Capitán general de esta pro de la Piedra y Urrutia: para la de Mansilla de las Muías á Don vincia por medio del Excmo. Sr. Secretario del Despacho de la Joaquín Perez Minayo: para la de Iznajar á D. Miguel García Guerra la Real ord…</t>
  </si>
  <si>
    <t>Caso, Josef Sánchez de</t>
  </si>
  <si>
    <t>Josef Sánchez de Caso</t>
  </si>
  <si>
    <t>…respetos á S. M. La gravedad y luto riguroso de D. Bernardo Prado y Ovejero á la abadía de Hermedes de la con que se presentaron dió á este acto un aire grave y muy de Patencia, á D. Josef Sánchez de Caso: para una canongía de digno de las circunstancias dolorosas de que hemos sido testigos. la iglesia colegial de Santillana, diócesis de Santander, vacante El Rey en pie, y rodeado de su Real Familia, las recibió en por promoción de D. Josef Hernández Herrezuel…</t>
  </si>
  <si>
    <t>Casou, Antonio</t>
  </si>
  <si>
    <t>Antonio Casou</t>
  </si>
  <si>
    <t>…interes individual estancaría lo exterior del templo ha hecho tres descargas. los progresos de las artes, y dejaría á la generalidad de nuestros Concluido el oficio divino, el Dr. D. Antonio Casou, cape artistas sumidos en el estado de atraso que no les dejaría medrar; llán de honor del Rey nuestro Señor, ha pronunciado en idio pero el que haga un descubrimiento y lo propague, obten ma francés una elocuente oración fúnebre. drá siempre el aprecio del G…</t>
  </si>
  <si>
    <t>Casquete, Josef Alebesque</t>
  </si>
  <si>
    <t>Josef Alebesque Casquete</t>
  </si>
  <si>
    <t>…ar particularmente la del alojamiento Molina: para la de Alaejos á D. Ramón Fernandez Broto: para del Sr. General en gefe, donde sé leia en un trasparente: viva el la de Almazan á D. Josef Alebesque Casquete: para la de Fuen— Rey, vivan los Barbones salida á D. Manuel Perez Aransolo: para la de Valdeorras á En el mismo dia ha recibido el Excmo. Sr. vizconde Digeon D. Ramón Tejeiro: para la de la Puebla de Cazalla á D. Loren la Gran Cruz de S. Fernando, con que se…</t>
  </si>
  <si>
    <t>Castaño, Francisco</t>
  </si>
  <si>
    <t>Francisco Castaño</t>
  </si>
  <si>
    <t>…e halla vacante la plaza de ciruja teniente coronel al capitán D. Cirilo Echezarraga: el de teniente no titular: su dotación es de 500 ducados, que se pagan de pro á.los alféreces D. Francisco Castaño, D. Pedro Martínez, Don pios y arbitrios, de los cuales han de darse íoo.anuales á la viu Antonio Lucero, D. Fernando Sánchez , D. Bernardino Aguilar, da del anterior, de edad de 76 anos, durante, su vida. La pbli— ; D. Agapito Hernández, D. Francisco Izque y…</t>
  </si>
  <si>
    <t>Castaños, Luis Carlos</t>
  </si>
  <si>
    <t>Luis Carlos Castaños</t>
  </si>
  <si>
    <t>…e todo, los rebeldes han podido retirarse á la isla. Tarifa 19 de Agosto y ahora, para que tome un conocimiento conforme es debido, de i8z4.=E1 conde d’Astorg.” remito con este al capitán D. Luis Carlos Castaños. Y lo tras Este billete me fue traido por un oficial que yo habla puesto lado á V. E. lleno de placer, esperando se sirva elevarlo á noti de antemano al lado del conde d’Astorg con este objeto, el cual cia de S. M.; no siéndome posible en el momento hacer det…</t>
  </si>
  <si>
    <t>Castaños, Luis Cárlos</t>
  </si>
  <si>
    <t>Luis Cárlos Castaños</t>
  </si>
  <si>
    <t>…ncias, y al cual acaba de hacer un servicio mucho ma currieron al sitio de dicha plaza:'lá de ia Legión de Honor á yor, preservándonos del azote cruel de la peste por medio de una D. Luis Cárlos Castaños, capitán del regimiento de la-Princesa, flotilla sanitaria que dispuso al efecto; pero ha sido fallida nues cuyo arrojo en la toma del fuerte de1 Santa Catalina le hizo tra esperanza, pues el Sr. barón no se ha presentado eri: la rada acreedor á esta honrosa'…</t>
  </si>
  <si>
    <t>Castaños, Luis Cirios</t>
  </si>
  <si>
    <t>Luis Cirios Castaños</t>
  </si>
  <si>
    <t>…a. por extraordinario, á fin de que se sirva elevarlo á la de S. M.-, Ojiciales que cita la recommdación. quedando yo en dar cuenta de los detalles luego que ¡os reciba de Capitán D. Luis Cirios Castaños, y tenientes D. Marcelo oficio. Dios guarde á V. E. muchos años. Algeciras 19 de Agos Plaza y D. Pedro Aragón, del regimiento de la Princesa. to de i8a4.=Excmo. Sr.=Josef 0-donell.=Excmo. Sr. Secreta Subtenientes D. Pedro Espinosa y D. Josef Vallejos y Var ri…</t>
  </si>
  <si>
    <t>Castelar, Josef Solesio</t>
  </si>
  <si>
    <t>Josef Solesio Castelar</t>
  </si>
  <si>
    <t>…n fortificaciones , y todo á k Queriendo el Rey nuestro Señor premiar los méritos y acen tie&lt;rli°;é, teniendo entre nosotros tanto enemigó, y enemigo que drada lealtal del Coronel D. Josef Solesio Castelar, Vocal de la no se contenta sino con nuestro pescuezo. Y Dios quiera que la Comisión militar ejecutiva de la provincia de Castilla la Nueva, apatía de nuestro Gobierno y de esta ciudad- no llegue á darnos íe ha servido nombrarle Comandante del resguardo de Ca…</t>
  </si>
  <si>
    <t>Castellanos, Josefa</t>
  </si>
  <si>
    <t>Josefa Castellanos</t>
  </si>
  <si>
    <t>…e puede dudar de la veracidad de sus deposicicnes, Y Corte, y escribanía de Alboniga, en los autos promovidos á declaró bajo juramento que prestó en forma de derecho: instancia de Doña Josefa Castellanos, hermana y heredera del ,i.° ,,Que ú pocas horas ríe haber colocado el aparato, empe D. Manuel. zó la fermentación de un modo muy suave, pacífico., y sin cau En virtud de providencia del Sr. D. Manuel Josef Rubio, sar en todo el tiempo que duró el menor estré…</t>
  </si>
  <si>
    <t>Castells</t>
  </si>
  <si>
    <t>…a riquez Dávalos, en 1^ capilla de S. Francisco Javier, de la villa zas de oidores' en la Real audiencia de Cataluña á D. Miguel de de Hite. Do^ Ana María, Doña Rita, Doña Rosa y- Doña Castells, alcalde del crimen delamisma audiencia, á D. Miguel Josefa María Angiiiano, cómo nietas de D. Josef Anguiano, en de Bataller y Arroyo', D. Vicente Ruiz Morguecho y Cárcel, y cabeza de. Luis de Zabalza. El convento de religiosas de la Con D. Andrés Josef Amát…</t>
  </si>
  <si>
    <t>CasteUui, Josef</t>
  </si>
  <si>
    <t>Josef CasteUui</t>
  </si>
  <si>
    <t>…su conducta. sos en dos años de presidio; que Juana Sauz de Arnedilto, Feli E! marques de Rafal á un año de castillo cia Martínez, Josefa Sanz de Arncdillo , Eugenia Martinez, An~ D. Josef CasteUui a dos mcsei de ídem.</t>
  </si>
  <si>
    <t>Castilla, Juan Romero de</t>
  </si>
  <si>
    <t>Juan Romero de Castilla</t>
  </si>
  <si>
    <t>…id, adonde se dirige para dar un abrazo á su lidad ordinaria. augusta h¡ia María Josefa Amalia, Reina de España. He dado cuenta al Ruy nuestro Señor de la instancia de INGLATERRA. D. Juan Romero de Castilla, canónigo de la santa iglesia cate dral de Badajoz, en que solicita no se le exijan los dos años de Lóndres 28 de Octubre. vacante prevenidos en la bula da su Santidad de 26 de Junio de El general Yuginac, secretario del presidente de Haití, ha di 1818, por l…</t>
  </si>
  <si>
    <t>Castilla, Pablo</t>
  </si>
  <si>
    <t>Pablo Castilla</t>
  </si>
  <si>
    <t>…to de las innumera cribanía segunda de Cámara del Consejo de Hacienda, que se bles fajas y envoltorios cerca de tres horas; pero no se realizo hallaba vacante por fallecimiento de D. Pablo Castilla. ninguna de las esperanzas que se habían concebido. Otra segunda momia, abierta por Mr. Caillaud, presenta un El Rey nuestro Señor en consideración á los méritos, pade interes particular por el modo con que está embalsamada, que cimientos y persecuciones que…</t>
  </si>
  <si>
    <t>Castilla, Rosa</t>
  </si>
  <si>
    <t>Rosa Castilla</t>
  </si>
  <si>
    <t>…el coronel Casariego, sobre pago de alquileres. Habiéndose ausentado de esta corte por el mes de Febrero Excmo. Sr.: No hallo expresiones capaces para manifestar á del ano de 1816 Doña Rosa Castilla, natural de. Veganzones, V. E. lo grande, heróico y extraordinario de los acontecimien obispado de Segovía, de estado casada , en cuya época vi vía car tos en este punto: solo estaba reservado para unas almas de fue rera de S. Francisco, casa núm. 9, cuarto b…</t>
  </si>
  <si>
    <t>Castilla, Rosé</t>
  </si>
  <si>
    <t>Rosé Castilla</t>
  </si>
  <si>
    <t>…anto ridiculas tentativas de los revoluciona Habiéndose ausentado de esta .corte por el mes de Febrero rios solo h¡&gt;n servido para convencerlos muy ¿ su costa de la delaño de 1816 Doña Rosé Castilla, natural de Beganzones, impotencia de su loca temeridad; habiendo producido un efecto obispado de Segovia, y de estado casada, en cuya época vivía diametralmente opuesto al que se propusieron en su delirante carrera de S. Francisco, casa núm. 9, cuarto bajo,…</t>
  </si>
  <si>
    <t>Castillo, Antonio Rtüz del</t>
  </si>
  <si>
    <t>Antonio Rtüz del Castillo</t>
  </si>
  <si>
    <t>…e lebrero de íHiq.c^Agustm de á la causa del Altar y del Trono Doña María Zorrilla de Ve- Itúrbide.=Al soberano congreso constituyente de la nac e n me lasco, legítima consorte de D. Antonio Rtüz del Castillo , ve jicana.=Es copia.rc.Méjico 7 de Mavo de 1824. = Antonio ce cino de la villa de lluro; siendo entre otros el de haber entabla Mier.” do negociaciones v seguido correspondencia secreta con varos „ Soberano decreto que se cita en 28 de Air:! próximo pasado.…</t>
  </si>
  <si>
    <t>Castillo, Cayetano Diaz del</t>
  </si>
  <si>
    <t>Cayetano Diaz del Castillo</t>
  </si>
  <si>
    <t>…de violentar ó intentar con hechos violentar puertas, general, y del acreditado amante de V. M. el Teniente Coronel ventanas ó cerraduras con aquel fin, ya se ejecuten de noche ó D. Cayetano Diaz del Castillo, Comandante de armas de esta, de dia los robos ó actos criminales, ya sean aquellos en poca ó presentan á V. R. Persona los mas sinceros sentimientos de leal mucha cantidad, ya en dinero ó en efectos de cualquiera clase, tad, y los mas acendrados homenages de…</t>
  </si>
  <si>
    <t>Castillo, Josef del</t>
  </si>
  <si>
    <t>Josef del Castillo</t>
  </si>
  <si>
    <t>…atarse de Burgos á D. Josef.Zorrilla y Caballero., .Relator, de la Chanciacuerdo con l*s Potencias aliadas é interviniendo la Inglaterra; llería de Valladolid: para la de Cádiz ,á D. Josef del Castillo, y á la observación que había hecho Mr. Canning sobre la situa Corregidor de Guadix; para la de Cataluña, ej* comisión, á Don ción de la Gran Bretaña, el Príncipe de Polignafi.,manifestó que Manuel Ortiz: para la de. Córdoba al Conde dq, puerto-hermoso: no ha…</t>
  </si>
  <si>
    <t>…itán D. Josef Antonio Perez, ídem D. Ma nuel Prudan, ídem D. Josef Félix Ortiz, ídem graduado D. To tel general en Huancayo el 15: inmediatamente S. E. el general mas Muñoz , ídem D. Josef del Castillo, teniente segundo Don en gefe dispuso que una fuerte división , capaz de superar cuan Norberto Funez , subteniente D. Josef González , ídem D. Josef tos obstáculos se ofrecieran, se pusiera en marcha sobre la capi tal en combinación de la que mandaba en la co…</t>
  </si>
  <si>
    <t>Castillo, Josef Videla</t>
  </si>
  <si>
    <t>Josef Videla Castillo</t>
  </si>
  <si>
    <t>…se pusiera en marcha sobre la capi tal en combinación de la que mandaba en la costa el brigadierReta, ídem £&gt;• Manuel Tineo, idem D. Eugenio Fernandez. Número 11. Coronel graduado Don Josef Videla Castillo, Rodil: ambas verificaron su reunión en Lurin el 2- ; y conduci idem agregado D. Francisco Bcrmudez, teniente coronel gradúa— das desde este punto por el mariscal de campo D. Juan Antonia</t>
  </si>
  <si>
    <t>Castillo, Juan Antonio del</t>
  </si>
  <si>
    <t>Juan Antonio del Castillo</t>
  </si>
  <si>
    <t>…l, D» Ignacio de de la audiencia de Canarias á D. Félix de QueVedo y Bueno; .y Landázurií grado de tettlcrtte-coronel al capitán D. Manuel Eetpara la fiscalía de dicha audiencia á D. Juan Antonio del Castillo. nandez; y de tenienteal alférez D. Juan Murillo. Asimismo se ha servido nombrar S. M. para el corregimiento Escuadrón de dnagénts Je Arequipa. Teniente coronel mayor de Atienza á D. Francisco Saturio de Puerta : para el de Alcau— del mismó cuerpo á\D."Pablo…</t>
  </si>
  <si>
    <t>Castillo, Luis del</t>
  </si>
  <si>
    <t>Luis del Castillo</t>
  </si>
  <si>
    <t>…..».:..... Idem ligera.. po á P. Josef Antonio Iparraguirre, caballero de la misma or ^ P^»***&lt;*M*«* ■»••»•••!«• •**••••*•■ ,*«&gt;«**f** Artillería de á pie. den , oficial quinto: á D. Luis del Castillo , caballero de la mis 425................................ 425. ......... Idem á caballo.. ma orden , oficial sexto: á D. Salvador de Zea Bermudez, oficial 99............:.................................... . Tren., 551........................................…</t>
  </si>
  <si>
    <t>Castillo, Manuel Díaz del</t>
  </si>
  <si>
    <t>Manuel Díaz del Castillo</t>
  </si>
  <si>
    <t>…cien quinfsneív la distahtítride ú extremidad de I&gt;. SalVádor*Diez- y Andaluz ¡ para la de Fuentes en Andalu una aleta á otra era de 18 pies, y su boca tenia 1 pies y 9 Pu^“ cía á D. Manuel Díaz del Castillo: para la de jumóla á D. Juan gadas dec&amp;acho,. • piallaéümchez: pata laycgttnda.de Granada á P. Luis Antonio __Después de la adjudicación de premios que na héchrOTÍ*o- del Cáriipo y Ocina: para la de Alcalá ¡a Real á D. Juan Josef ciedad de Fomento de la indus…</t>
  </si>
  <si>
    <t>Castillo, Mariano Alonso y</t>
  </si>
  <si>
    <t>Mariano Alonso y Castillo</t>
  </si>
  <si>
    <t>…rios masones y comuneros, que desengañados Número 4.0 de la colección de caprichos para guitarra , com de poder pasar adelante, ni aun de subsistir bajo el método adop puestos por D. Mariano Alonso y Castillo: se hallará con los tado en cada una de sus cuadrillas, las abandonaron en parte, tres primeros en el almacén de música, frente á la Soledad, á 6 refugiándose á esta tercera como á tabla que los pudiera salvar rs. cada imo de buen papel y grabado; y á 5 lleva…</t>
  </si>
  <si>
    <t>Castillo, Rafael</t>
  </si>
  <si>
    <t>Rafael Castillo</t>
  </si>
  <si>
    <t>…s casas, sin otro premio. Se admiten memoriales en la escriba Rafael Naval, D. Vicente García, D. Agustín Valderraura, nía de ayuntamiento hasta el 13 de Enero próximo, pasado" él D. Rafael Castillo y D. Bernardo Carapia. cual se procederá á su provisión. . , , ,, - Primer regimiento de infantería de linea del Cuzco. Grado de , Discurso que demuestra la dirección que cbnvendria dar al coronel al teniente coronelmayor D. Manuel Ramirez; y el de camino real de Francia en la pro…</t>
  </si>
  <si>
    <t>Castillo, Tomas</t>
  </si>
  <si>
    <t>Tomas Castillo</t>
  </si>
  <si>
    <t>…nn, una porción de kilo de la viu sef Saranz, D. Tomas Lenieres, D. Juan Artiaga, D. Marcos da Scall, una saya y un delantal pertenecientes á la viuda Ga- Gallegos, D. Antonio Mur,D. Tomas Castillo, D. Antonio llagher: todo á petición del reverendo Juan Usher por diezmos Arias y D. Andrés Cervantes. (JV continuará.") qué se le deben. En 2'de Mayo de :824.”(i) Asi es como el clero, anglicano trata á los pobres católicos; Por Real orden de 12 de Noviembre…</t>
  </si>
  <si>
    <t>Castioz, Josef</t>
  </si>
  <si>
    <t>Josef Castioz</t>
  </si>
  <si>
    <t>…o modo que un hombre ye con el primer maestro director D. Cayetano Fernandez Villamil. dolor á su hermano anegarse, y ¿I obligado con una fuerza in Fueron examinados en.aritmética D. Josef Castioz, D. Ramón vencible á mantenerse quieto en la ribera. Vosotros habéis en Santos, D. Ramón Torres Espinosa, D. Cirilo Peña, D. Joa vuelto la Europa en una interminable cadena de conspiraciones. quín .Quintero, D. Josef Blas Díaz , D. Julián Varela de Seijas, Vo…</t>
  </si>
  <si>
    <t>Casto</t>
  </si>
  <si>
    <t>…nel D. Juan Ezeta, y el piquete dé lanceros del ejércitórdél .patriotismo: empleó, sí , ardides propios de su particular cora Perú , por el comandante igual en graduación á‘ aquel D. Casto zón para ver si envolvía en mil desgracias á los héroes del Ca Josef Navajas , cuyo oficio, con el que le antecede del señor :cóllao y de la tablada Lurin ; pero todo fue en vano , y en su des ronel del batallón de Arequipa D. MatéoRámirez, comandan esperació…</t>
  </si>
  <si>
    <t>…os defensos de la costa. Asi habria sucedido en Pativilca y otras in con la mitad de artillería á caballo, que al mando dei teniente felices poblaciones, si el benemérito teniente coronel D. Casto coronel D. Casto Navajas llegó momentos después de concluida Josef Navajas, comandante del escuadrón de lanceros del Perú, la carga á reforzarme de orden del Sr. brigadier D. Josef Ramón horrorizado con el contexto del oficio que se inserta á continua Rodil,…</t>
  </si>
  <si>
    <t>Castrillero, Teodoro</t>
  </si>
  <si>
    <t>Teodoro Castrillero</t>
  </si>
  <si>
    <t>…icias muy circunstanciadas de Lima, la iglesia catedral de Valladolid, vacante por muerte de D. Ja Trujillo y Guayaquil posteriores á los movimientos de Canterac cinto Becerril, á D. Teodoro Castrillero. sobre Trujillo; pero nadie quería franquearlas. Solo por una car ta escrita en Zanjón, 28 de Julio, se ha podido conjeturar el esta Hoy se han celebrado en esta M. H. villa unas solemnísimas do de los independientes. Dice á un amigo suyo. El Perú voló, y exe…</t>
  </si>
  <si>
    <t>Castro, Gregorio</t>
  </si>
  <si>
    <t>Gregorio Castro</t>
  </si>
  <si>
    <t>…pretendientes se dirigirán Lanceros del ejército. Capitán D. Manuel Medina, idem Don al secretario de dicho ayuntamiento en el término de 20 dias, Calixto Giraldes, idem graduado D. Gregorio Castro, teniente contados desde hoy. D. Melchor Velasco, idem D. Josef Calixto Uldaneta, alférez Nota. En la gaceta núm. 11 5 del martes 7 del corriente , co D. Esteban Alvarez, ídem D. Santiago Vallejos, idem graduado lumna 5.a, artículo del Correo mercantil de Cád…</t>
  </si>
  <si>
    <t>Castro, Luis López de</t>
  </si>
  <si>
    <t>Luis López de Castro</t>
  </si>
  <si>
    <t>…ral.^De los olivos. lo ejecutará en la audiencia de D. Mariano Rufino González, El Sr. Ministro del Interior ha concedido á la isla de Córce Alcalde de Corte, por la escribanía de D. Luis López de Castro, ga una suma de 89 rs. para distribuir por título de recompensa donde se le admitirán tn metálico; cuyos efectos estarán visibles entre los propietarios que hayan aumentado en la isla el número á los licitadores diariamente en casa de dicho Excmo. Sr. Duque.…</t>
  </si>
  <si>
    <t>…iencia 14,535-- 500.................. ...... Zaragoza. del Sr. D. Mariano Rufino González, Alcalde de Corte, y por 16,¡21.... 500......................... Madrid. la escribanía de D. Luis López de Castro. Los que se crean con derecho á Tos bienes de Juan Manuel Todos los que quieran interesarse en una contrata general de Díaz, vecino que fue de esta corte, se presentarán á deducirlo hoja havana, Virginia, Kentucki, y en cuerda del Brasil, que por sí ó por pro…</t>
  </si>
  <si>
    <t>…colombiana, y hoy se riente á las doce de su mañana, en la audiencia de S. S., sita en puede añadir en su comprobación que por conducto directo, que la escribanía de provincia de D. Luis López de Castro. no nos deja dudar, se sabe que en Londres corría muy fundada Por providencia del Sr. Cid Miranda, alcalde de la Real Ca la voz en estos últimos díasde que se habia recibido allí la noticia sa y Corti , y á voluntad de su dueño, se manda sacar á pública ofici…</t>
  </si>
  <si>
    <t>Castro, Manuel</t>
  </si>
  <si>
    <t>Manuel Castro</t>
  </si>
  <si>
    <t>485 ia hecho perder anualmente i la vina el producto de etos 163 do D. Nicolás Medina, mayor graduado D. Manuel Castro, millones de duros, y debe advertirse que desde el año 21 al pre 1^*” D. domingo Reaúo, capitán D. Anastasio Encinas, idem sente ha perdido los 10 millones anuales que le producían sus D. Domingo í.Iillan, idem D. Ramón Saavedra, ayudante ma tejidos de laca y…</t>
  </si>
  <si>
    <t>Castro, Vicente de</t>
  </si>
  <si>
    <t>Vicente de Castro</t>
  </si>
  <si>
    <t>…rdia. Grado de teniente ra otra ración de la santa iglesia metropolitana de Santiago, va coronel ai capitán D. Felipe Fernandez: de capitan ú los tenien cante por fallecimiento de D. Vicente de Castro/ á D. Jacobo tes D. Antonid Aguado y D.-Antonio Jurado: de teniente al Alvarez Bahamonde: para media ración deja iglesia catedral de alférez D. Ramón del Torop ,y de alférez al sargento primero Cuenca i por muerte de D. Ramón Aranda, á D. Juan Antonio D. Anto…</t>
  </si>
  <si>
    <t>Catalan, Dionisio</t>
  </si>
  <si>
    <t>Dionisio Catalan</t>
  </si>
  <si>
    <t>…están en todo su vigor las le que al que nó concurriere le parará el perjuicio que haya lugar. yes 3.* y 5.1 del tít. 14, lib. 12 de la Novísima Recopilación, Por providencia del Sr. D. Dionisio Catalan, Teniente de y el art. 2.0 de la Real orden de 31 de Agosto de 1772. (Nú Corregidor de esta muy heroica villa, refrendada de su Escriba mero JT.) no D. Jacinto Gaona y Loeches, se han mandado sacar á públi Real orden prohibiendo á las personas condecoradas co…</t>
  </si>
  <si>
    <t>…libertad de comercio del mismo modo que nuestros pe Suarez Valdés, Oidor jubilado de la Chancíllenla de Granada, riódicos liberales. Dice lo que estos repetirán eternamente, que y D. Dionisio Catalan, Teniente segundo del Corregimiento de la España concede lo que no tiene, y que otorga lo que se dis frutaba sin necesidad de su permiso; como si la España hubiese Madrid. Alcaldes de Casa y Corte. perdido ya todas sus posesiones de America; como si las colo…</t>
  </si>
  <si>
    <t>Catalina</t>
  </si>
  <si>
    <t>…f, D.Fran que hn de suceder todo lo contrario. cisco de Paula , D. Juan Ignacio , Doña Juana María, Doña Ma Observa uno de ellos lo que pasa en la Grecia y en elNuevo- ría Angela, Doña Catalina, Doña Francisca yDoña María Lui Mundo, y halla un contraste inexplicable. Los griegos ,dice, tie sa Orell, sobrinos y herederos del difunto señor brigadier Don nen á su favor los sentimientos simpáticos de religión y de-fi Ramón Orell, contra quienes está sig…</t>
  </si>
  <si>
    <t>Catalina, Anto de Santa</t>
  </si>
  <si>
    <t>Anto de Santa Catalina</t>
  </si>
  <si>
    <t>…nombrar Residente de la comisión da inscripciones en el Gran dirán á la casa del Sr. Intendente general del ejército,-plazuela Libro de la deuda consolidada al Consejero de Estado D. Anto de Santa Catalina de los Donados, desde la hora de las nueve de nio Gómez Calderón, é individuos de la misma á D. Juan Pe la mañana hasta las dos de la tarde; en la inteligencia de que has dro Vinccnti, como Director de la Caja de Amortización ; á ta el dia 21 del corriente in…</t>
  </si>
  <si>
    <t>Caturla, Francisco</t>
  </si>
  <si>
    <t>Francisco Caturla</t>
  </si>
  <si>
    <t>…rillante música marcial y banda de tambores, todos con vistosos uniformes, llevando á la cabe Por resolución y á consulta de la Cámara se ha servido el za á su digno comandante el coronel D. Francisco Caturla, se di Rey nuestro Señor nombrar para la abadía de la iglesia colegial rigió á la catedral, donde se bendijo la bandera, cantándose el de Covadonga en el obispado de Oviedo, vacante por falleci Te Dtum, á que siguió la misa que con la mayor solemnidad dijo mi…</t>
  </si>
  <si>
    <t>Cavanillas, Tomas</t>
  </si>
  <si>
    <t>Tomas Cavanillas</t>
  </si>
  <si>
    <t>…en las banderas permanecerá un año. Pando, idem D. Mariano Campana, teniente segundo D. Josef Cuartel general de Madrid 18 de Setiembre de i824.=E1 Ge María Chehueca, subteniente D. Tomas Cavanillas, ídem Don neral en gefe=Firmado=Vizconde Digeon. = B! General gefe de Manuel Gómez, amanuense secretario D. Julián I.eon. Estado mayor general del ejército=Conde &amp;íe¡nad¡er.” Primer ayudante del E. M. de los Andes. S-.rgento mayor __ S. M. ha resuelto que con…</t>
  </si>
  <si>
    <t>Cavero, Manuel</t>
  </si>
  <si>
    <t>Manuel Cavero</t>
  </si>
  <si>
    <t>…los que en otros, y que en aquel que sea mas cesados; y con respecto á D. Francisco Javier Llórente, su hijo conveniente deberán emplearse los medios conocidos para su des josef y D. Manuel Cavero, con los herederos de D. Antonio trucción, ya sea en el momento en que se presenta el verdadero Gamboa. Consultada con S. M. esta sentencia, quedó enterado insecto, ya la larva ó gusano, ya el estado de huevo, ó ya en el de de’ella, según Real orden de 10 del…</t>
  </si>
  <si>
    <t>Cavia</t>
  </si>
  <si>
    <t>…i dones, ni artillería les habia dejado el ejército .Realista, de cino que fue de esta corte. modo que al remitir el periódico uno de los disidentes de Buenos- Por providencia del Sr. Cavia, Alcalde de la Real Casa y Aires á otro, le dice: ,,Por el Argos verás que todo se lo llevó Corte, se convoca á junta general de acreedores á la quiebra que el diablo con el destrozo que sufrió el ejército de Lima al man en el año de 1793 hizo D. Francisco Ba…</t>
  </si>
  <si>
    <t>Cavia, Alfonso de</t>
  </si>
  <si>
    <t>Alfonso de Cavia</t>
  </si>
  <si>
    <t>…arará de lo con dirigirse á la isla. La tropa formada en-Macambo demostraba trario el perjuicio que haya lugar. adelantar trabajos. Por la tarde se'presenté la misma diputación El Sr. D. Alfonso de Cavia, del Consejo de S. M., Alcadde del Ayuntamiento que el dia anterior, la que se fue después de de la Real Casa y Corte, se ha servido convocar 4 junta general una corta conferencia con el General. á los acreedores de la testamentaría de D. Isidoro Weis, para e…</t>
  </si>
  <si>
    <t>…e nos han pedido, ANUNCIOS. y necesitarse bastante tiempo para su perfecta construcción, ser viremos á los suscriptores por orden.de fecha , conforme se hallen Por providencia del Sr. D. Alfonso de Cavia, alcalde de la anotados en nuestro libro de inscripción; y prevenimos que no Real Casa y Corto, se convoca á junta general á los acreedores podremos asegurar la remisión de los que se nos pedirán pasado del concurso que en el año de 1793 hizo D. Francisco Bal…</t>
  </si>
  <si>
    <t>Cayeta</t>
  </si>
  <si>
    <t>…D. Ju niente D. Antonio Martinez, subteniente D. Josef Velarde, lián Gutiérrez, escribano que fue del número del lugar de Gepasó en su clase al 2.0 batallón del Infante, cirujano D. Cayeta tafe, ó á cualquiera otra persona que se considere con derecho á no Moscoso. la escribanía que el mismo D. Julián sirvió, para que dentro del Batallón núm. g. Teniente coronel D. Josef González de término de 30 dias acudan ante el Sr. Galindo, teniente primer…</t>
  </si>
  <si>
    <t>Cayetana</t>
  </si>
  <si>
    <t>…e las falsedades Virginia ó la doncella cristiana. Obra traducida del francés de todo el mundo, amen de las que él mismo se forja; pero no y dedicada á la Reina nuestra Señora por Doña Cayetana de podemos menos de admirar la ligereza de los otros dos periódi Aguirre, 4 tomos en 8.°, de buen papel. Se halla en la impren cos, y principalmente del Monitor, y mas no citando este la in ta Real. munda fuente de donde ha sacado tan falsos testimonios. Disi…</t>
  </si>
  <si>
    <t>Cayetano</t>
  </si>
  <si>
    <t>…ha de so leguas que traian de Pat á Arequipa sin un igual esfuerzo. íraber parado en ella mas tiempo que el preciso para dar agua y El Sr. brigadier coronel del batallón de Gerona D. Cayetano algún pienso, y las cuatro leguas que anduvieron desde el último Ameller, acompañado del coronel D Agustín James, que con 4 punto hasta el de Huchumayo, la mayor parte de ellas á trote y granaderos, que por haberlos montado pudieron seguirles, y que galope, l…</t>
  </si>
  <si>
    <t>…chez, grado de alférez. Fontaimbleau i o de Diciembre. Real Infante D, Carlos. , Capitán graduado de teniente coro . ' En la última caza de Fontainebleau iba el Delfín á todo; nel D. Cayetano" Avalle,’ comandante de infantería de línea. correr por el largo de un camino al tiempo mismo que un.cier-, (Jir continuará.') . ; vo movido llegó á átraversarlocon’toda su velocidad, en tér minos que el caballo pudo evitar el encuentro doblando, maqui-r, .Co…</t>
  </si>
  <si>
    <t>Ceballos, Cándido Francisco de</t>
  </si>
  <si>
    <t>Cándido Francisco de Ceballos</t>
  </si>
  <si>
    <t>…e 1824 llegamos á la ciudad de Katagum, Leopoldo Jordana : para la de Callosa á D. Josef Ripoll: para donde nos detuvimos hasta el 10 para ver si el descanso de al la de Cullera á D. Cándido Francisco de Ceballos: para la de gunos dias podía dar al doctor bastantes fuerzas para continuar Berga á D. Marcos Antonio Cama juncosa : n:¡ra ¡a deCamprodon sil viage. Al salir de Katagum subió sobre un camello por ha á D. Juan Carrera: para la de Gerona á P. Miguel de los San…</t>
  </si>
  <si>
    <t>Ceballos, Francisco Pizarro y</t>
  </si>
  <si>
    <t>Francisco Pizarro y Ceballos</t>
  </si>
  <si>
    <t>…nte Gállego, fundándose en que asi lo habían mandado los He dado cuenta al Rey nuestro .Señor [de lo expuesto por Corregidores é Intendentes de aquella ciudad en los años de 1780, D. Francisco Pizarro y Ceballos, administrador dé la Real 96 y 1814; ha resuelto S. M. que se lleve á debido efecto la Real aduana de Lima con 48 pesos de sueldo, cuya instancia me di orden de 14 de Octubre de 1819, por la.que se declara que nadie rigió V. E. con oficio de 15 de Marzo últim…</t>
  </si>
  <si>
    <t>Cecilia</t>
  </si>
  <si>
    <t>…con nía de D. Cristóbal de Vicuña, se cita al representante del here toda malicia de no publicar sus contestaciones, en las que se ha dero de D. Bernardo de Arochena y á su viuda Doña Cecilia llan las dé este General, que quedan indicada*,jcón el objeto sin Ramiro, ó los.suyos, para que dentro de 30 dias. comparezcan duda de aparentar que de su parte no tratan de’ traer sobre Ve por sí ó por medio de procurador á deducir el derecho que crean racru…</t>
  </si>
  <si>
    <t>Cecilio</t>
  </si>
  <si>
    <t>…cual dió ga á D. Manuel Antonio Barba: para la de Zueros á D. Remi nueva expresión á los fuegos. La noche era apacible y serena: el gio Romero Prieto: para la de la Mota de Toro á D. Cecilio sitio de la función el mas acomodado para que pudieran disfru Bendito Miranda: para la de Jorqucra á D. Francisco Galindo: tarla ei mayor número posible de espectadores: á una distan para la de Ita á D. Antonio Yeves: para la de Fortuna á Don cia proporcionad…</t>
  </si>
  <si>
    <t>Ceinósrpara, Juan Crisóstomo</t>
  </si>
  <si>
    <t>Juan Crisóstomo Ceinósrpara</t>
  </si>
  <si>
    <t>…timore, el invencible.Sirnoni -para ¡a del Carpirá'D.r¡Juan Fránciséd Bajo y Guadrádo : para que habla destruido ya en eLmescde.-julio. el ejército-español , lo- -la de Ctielíar á D. Juan Crisóstomo Ceinósrpara ía de. Lerm á í hace resucitar; mas poderoso que nunca: el mes de Agosto ie:t el " D: Josef joaqnki-YagLÍeu-para ia def-Nijera á-D. Vicente'Perez i camino real &lt;fe: Trújillo á LlmaJ Simón. Bolívar, resolvió matar -Sánchez : para -kt: de'Pedraza dé la'Siérrá á…</t>
  </si>
  <si>
    <t>Celestino</t>
  </si>
  <si>
    <t>…gía al cirujano D. An consigo este ilustre cuerpo. j gel Minerrgrado de subteniente á-los sargentos primeros y cade El intendenté'de Falencia ¡se congratula de que en medio de tes D. Celestino;Sánchez, D; Joaquín Cenares,1 Dijuan Balta multitud de' gentes que han concurrido, asi á los pueblos como á y Brun y D. Josef Bueno. ¿"■ ’■ los caminos1, no-ha ocurrido .la rúas leve desgracia, ni disgusto, Primer batallón del Imperial Alejandro. ■'.Gradó de…</t>
  </si>
  <si>
    <t>Celis, Celestino Martínez de</t>
  </si>
  <si>
    <t>Celestino Martínez de Celis</t>
  </si>
  <si>
    <t>…uya puerta se esperaba el Real Busto de nuestro la de Ocon á D. Josef Plá y Puig: para la de Quintanilla de Su- Soberano, con palio, capa pluvial y acompañamiento: iecibido muño á D. Celestino Martínez de Celis: para la de Rueda .del con el decoro correspondiente, se cantó un solemne Te Deum, Almirante á,D. Venancio Laza; y para la de Menasalbas á Don después del cual regreso el pasco á la plaza mayor, en que estaba Pedro Revilla y Langa. construido un trono de púrp…</t>
  </si>
  <si>
    <t>Celis, Joaquín Rubín de</t>
  </si>
  <si>
    <t>Joaquín Rubín de Celis</t>
  </si>
  <si>
    <t>…a, D. Tomas Moró Capitolio. te, D. Juan Antonio Rodríguez, D. Francisco Ortiz, D. Luis __ La asociación católica de Irlanda cada dia toma mas incre Labraque, D. Gerónimo Villagra, D. Joaquín Rubín de Celis, mento. Cuenta ya 29 individuos. Desde 23 de Octubre hasta el D. Pedro Aznar, D. Cirilo Echezarraga y D. Joaquin Polo. 3 de Noviembre há recibido 513 libras esterlinas de contribu El de Capitanes de infantería y caballería, á D. Julián Moya, ción; que es deci…</t>
  </si>
  <si>
    <t>Centeno, Francisco Zea</t>
  </si>
  <si>
    <t>Francisco Zea Centeno</t>
  </si>
  <si>
    <t>…QUELLA DECAE, ESTA DECLINA. rio de esta capital Mariano Ordoñez.=El regidor Manuel Alvarez.sEl alcalde de Apuri Pedro Guari.crEl regidor Carlos Ha llegado á esta capital el Excmo. Sr. D. Francisco Zea Centeno. Bermudez, primer Secretario de Estado y del Despacho universal, ,,El cura de Viñas alSr. comandante general.y se encargo del ministerio el dia 15. La Dirección general de. Rentas. Con motivo de haber adquirido la mas plausible noticia en - Tan luego como tuv…</t>
  </si>
  <si>
    <t>Centurión, Juan Bautista</t>
  </si>
  <si>
    <t>Juan Bautista Centurión</t>
  </si>
  <si>
    <t>…son mas aplaudidas por su conocido de esta corte, se llama á 'odos jos acreedores á la testamentaría mérito; hasta que siendo' ya tarde, y escaseando la luz del dia re del Excmo. Sr. D. Juan Bautista Centurión, marques de Estepa, solvió 5. M. regresar á su Real Palacio, como lo ejecutó, dejando para celebrar junta general, el dia 14 de Enero próximo, que .seá los individuos dé la Academia llenos de júbilo y gratitud por la verificará en la casa de S. S. á las ro de…</t>
  </si>
  <si>
    <t>CerdeiTa, Rey de</t>
  </si>
  <si>
    <t>Rey de CerdeiTa</t>
  </si>
  <si>
    <t>…ntaduría mayor de Cuentas, destino vacante por separación Víctor Manuel, primer Rey de Ccrdeña, léase Víctor Manuel i.°, de D. Vicente Crespo, al Intendente honorario de Provincia Don Rey de CerdeiTa. é IN LA IMPRENTA REAL.</t>
  </si>
  <si>
    <t>Ceruelo, Antonio</t>
  </si>
  <si>
    <t>Antonio Ceruelo</t>
  </si>
  <si>
    <t>…del Altar y del Trono. renzo VareU para el de Salamanca: El Reverendo D. Joaquin Art. 15; Reencárgo muy e&amp;trechairiente al Consejo redoble .López para el de Coria; y el Reverendo D. Antonio Ceruelo su tela y vigilancia sobre el arregló de lás escuelas de primeras Sanz para el de Menorca. letras, y de que no Se pongan al frente de ellas maestros que nó INGLATERRA. tengan el competente título expedido pior el misino Consejó , aun que sea de las que Mariia…</t>
  </si>
  <si>
    <t>Cervantes</t>
  </si>
  <si>
    <t>…Lima , y de esta capital á Pu zadores dragones y dragones americanos, al cargo del ayudante no, se nos reunió el 27, y tomó el mando. Por supuesto que .Manteca del primero, y del teniente Cervantes del segundo, ob- el paso del Desaguadero era inexpugnable; pero como nada re *ervó igual comportamiento. siste á estos gefes determinaron pasarlo a mado por Colocato: la El ayudante de Estado mayor teniente coronel D. Francisco vista de su corriente y anchura…</t>
  </si>
  <si>
    <t>Cervantes, Andrés</t>
  </si>
  <si>
    <t>Andrés Cervantes</t>
  </si>
  <si>
    <t>…, una saya y un delantal pertenecientes á la viuda Ga- Gallegos, D. Antonio Mur,D. Tomas Castillo, D. Antonio llagher: todo á petición del reverendo Juan Usher por diezmos Arias y D. Andrés Cervantes. (JV continuará.") qué se le deben. En 2'de Mayo de :824.”(i) Asi es como el clero, anglicano trata á los pobres católicos; Por Real orden de 12 de Noviembre último, se ha servido por eso, y en vista de tal proceder, nadie debe extrañar que los S. M. declarar…</t>
  </si>
  <si>
    <t>Chacón, Ignacio</t>
  </si>
  <si>
    <t>Ignacio Chacón</t>
  </si>
  <si>
    <t>281</t>
  </si>
  <si>
    <t>…ario concluir ocupándose uc les spcrdpgos- • guíente parte oficia! % inte ha dirigido á S. E. el teniente de navioEstos dos crímenes son enteramente'distintos; la Religión-, la. ■ D. Ignacio Chacón sobre el apresamiento de la goleta coiumbia—razón y la conciencia los distinguen; la ley debe también distin na Juanita.guirlos; y-puesto que ha comenzado fulminando castigos , contra la primera especie de malhechores, es necesario que venga igual-» Excmo. Sr…</t>
  </si>
  <si>
    <t>Chacón, Juan</t>
  </si>
  <si>
    <t>Juan Chacón</t>
  </si>
  <si>
    <t>…resión. Se hallará en las librerías de Sanz, Rodriguez, Miva neo; y para otras dos canongías de la iglesia catedral de Avi nutria , Brun y Villa. la, vacantes por fallecimiento de D. Juan Chacón, y promoción Nota. En algunos ejemplares de la gaceta núm. 141, col 2.1, de D. Bartolomé Garci-Martin á otra de la catedral de Cuen lín. 5.a, donde dice, donde ¡os hubiere, léase, donde no ios hu ca , á D. Gregorio Delgado y D. Dionisio Ceverio. biere. Segund…</t>
  </si>
  <si>
    <t>Chacón, Juan Alfonso</t>
  </si>
  <si>
    <t>Juan Alfonso Chacón</t>
  </si>
  <si>
    <t>…botín, se separaron de la sociedad madre , y; Se llama por término de 30 días á los acreedores al abintesta acaudillados por algunos que gozaban de influjo, fueron á elevar, do de D. Juan Alfonso Chacón, presbítero ,.canónigo de la santa otro poder con la creación de una nueva secta. iglesia de la ciudad de Avila,' y' rector que,fue en el Real cole Los individuos de esta segnnda plaga se dierpn el nombre ds gio de Niños; desamparados de esta corte, que falle…</t>
  </si>
  <si>
    <t>Chacón, Juan Manuel</t>
  </si>
  <si>
    <t>Juan Manuel Chacón</t>
  </si>
  <si>
    <t>…ede) de sus augustos antepasados. S. M. se ha d ignado nombrar Comandante del resguardo de El genio de la revolución y de la discordia habia logrado tras la provincia de Sevilla á D. Juan Manuel Chacón, y segundo tornar, sembrando principios exagerados é impracticables, el or Comandante á D. Pedro María Martin, atendiendo á los servi den establecido en tantos siglos de gloria para la Nación; y la cios de lealtad y de riesgos que S. M. conoce. ambición de al…</t>
  </si>
  <si>
    <t>Chamochin, León</t>
  </si>
  <si>
    <t>León Chamochin</t>
  </si>
  <si>
    <t>…ayor D. Gabriel Perez: de alférez al sargento lero: para la de Baños de Jaén á D. Manuel Romero y Rivas: primero D. Juan Sánchez y al cadete D. Josef González. para la de Morata á D. León Chamochin: para la de Monforte Al coronel de milicias y gefe político de la provincia de Are de Lemus á D. Josef María Fole de Navia: para la de Moron á quipa D. Juan Bautista Lavalle el empleo de coronel de ejército: D. Nicolás Díaz Molin; para la de Lezuza á D. Diego…</t>
  </si>
  <si>
    <t>Chamodim, Antonio</t>
  </si>
  <si>
    <t>Antonio Chamodim</t>
  </si>
  <si>
    <t>…nte que nadie ha vitorear todos al Rey mas perseguido y amado. En secútela el bía de votar sino detras del cartón. Varios electores amigos de Sr. Alcalde mayor Corregidor interino D. Antonio Chamodim este clamaban por lo mamo, dando desentonados gritos, y tur dirigió al batallón una enérgica proclama, recordando a los lea bando el orden. Intimé entonces al elector que se retirara, de les manresanos sus virtudes, y el valiente esfuerzo que hicieron jándole…</t>
  </si>
  <si>
    <t>Charro, Hermenegildo</t>
  </si>
  <si>
    <t>Hermenegildo Charro</t>
  </si>
  <si>
    <t>…Reales caballerizas, ha venido en conce derle los honores de su Secretario. ANUNCIOS. Se arrienda por tiempo de cuatro años, que darán principio Igualmente se ha dignado nombrar á D. Hermenegildo Charro en el dia i.° de Mayo próximo venidero, la Gran Castellanía Hidalgo para la administración de Rentas decimales de la dió de Amposta, primera dignidad de la Orden de S. Juan , en Ara cesis de Burgos, vacante por fallecimiento de D. Juan Nicolás de gón, que pos…</t>
  </si>
  <si>
    <t>Chateaubriand, Vizconde de</t>
  </si>
  <si>
    <t>Vizconde de Chateaubriand</t>
  </si>
  <si>
    <t>…tido de S. Pedro del Pinatar, una excelente po.esion con.mas S. M. I. ha nombrado caballero de la orden di S. Andrés al de |69 pies de olivos criados y de superior calidad: su pre Sr. Vizconde de Chateaubriand, Ministro de Relaciones exterio cio 3009 rs., también á metálico. res de Francia y al Sr. Duque Mateo de Montmorency, Para tratar de ajuste sobre ambas ó cualquiera de estas fincas, El Teniente general Pozzo-di-Borgo, Embajador de S. M. I. . se acudirá á ¡a o…</t>
  </si>
  <si>
    <t>Chavarría, Antonio</t>
  </si>
  <si>
    <t>Antonio Chavarría</t>
  </si>
  <si>
    <t>…otro. ,,En estas circunstancias supo el general Sar.ta Cruz que Cádiz de Abril. el enemigó iba á pasar el Desaauad.ro iruv lejos del puente: ir as El capitán del bergantín Alerta, D. Antonio Chavarría,que no pudo impedirlo , por no haberse verificado su reunión cr.n ei ge ha lineado á este puerto, dice que salió de la Ha va na'el 1 5 de neral Gamarra hasta el punto de Panduro, que no ofrecía recur Marzo con ¡a fragata Primorosa Mariana, para este puerto, l…</t>
  </si>
  <si>
    <t>Checa, Pedro López</t>
  </si>
  <si>
    <t>Pedro López Checa</t>
  </si>
  <si>
    <t>…n pueda darla. Al mismo tiem El Rey nuestro Señor se ha servido, á consulta del Real po debe crecer el número de estos con el de los gobiernos provin Consejo de Ordenes, nombrar á D. Pedro López Checa para la ciales , establecidos mas que para otra cosa para perpetuarse vara de Alcalde mayor de la villa de Infantes: á D. Antonio de unos en sus destinos, y otros para acomodar á sus partidarios; la Sierra Arce y Lamas para la de la villa de Torre Don Jimeno;…</t>
  </si>
  <si>
    <t>Chessé</t>
  </si>
  <si>
    <t>…o contra la Francia y sus aliados. de Febrero en Puerto-Luis. y la indicación sucinta de sus averías. Estos cuerpos son tres: las legiones liberales, los lanceros de La Andromaca, capitán Chessé, encallada, el timón sacado fensores de la libertad, ó lanceros de Napoleón 11, de infantería y de su lugar; ninguna otra avería: el Escita (brick), capitaa caballería, y las milicias ó guerrillas llamadas constitucionales. l’Hermite, encallado, abierto de po…</t>
  </si>
  <si>
    <t>Chi-, Santiago</t>
  </si>
  <si>
    <t>Santiago Chi-</t>
  </si>
  <si>
    <t>Gaceta de Madrid n.º 82</t>
  </si>
  <si>
    <t>…as, celebradas de mañana á dicho puerto la goleta María, de Curazao, con cua orden de S. M., en la Real iglesia de S. Isidro, colegio imperial tro ó cinco dias de navegación, cuyo capitán D. Santiago Chi- déla Compañía de Jesús, el dia 17 de Marzo de este año, por rini, v varias cartas que había visto el mismo Amengua!, refe- «1 alma del Dr. D. Matías Vinucsa , cura qué fue de Tamajon, ria’n qué Urdaneta había'entrado en la ciudad de Maracaib*, y capellán de H…</t>
  </si>
  <si>
    <t>Chican, Juan</t>
  </si>
  <si>
    <t>Juan Chican</t>
  </si>
  <si>
    <t>…vido nombrar para dos plazas de oidor de la Catbajosa y al alférez Di Miguel Cuellar ; y de alférez al sargento audiencia de Galicia á D. Francisco Asín y' D. Josef Nufiez primero D. Juan Chican. 1 Garrido: para otra de alcalde del crimen de la misma á Don Escuadrón de dragones, del Perú. Coronel efectivo de caba— Gregorio Ceruclo: para la fiscalía del crimen del mismo tribu -Hería y primer ayudante-de campo del virey conde de los Andes nal, á D. Dom…</t>
  </si>
  <si>
    <t>Chicon, Juan</t>
  </si>
  <si>
    <t>Juan Chicon</t>
  </si>
  <si>
    <t>…mitiese desembarcarla, lo que le- de caballería: alféreces D. Manuel Rosado, D. Luis,Salí ñas, Don fue concedido al momento; y se colocaron los soldados franceses, Juan González y D. Juan Chicon, grado de teniente de caba en uño de los cuarteles que habia vacantes:,Su disciplina ha sido llería. ■., , ; ñl , qué ha triunfado de todo resentimiento ó prevención nació-. Húsares de Femando vil. ComandanteD. Ramón Nadal, te nal que pudiera tener lugar. Los…</t>
  </si>
  <si>
    <t>Chile</t>
  </si>
  <si>
    <t>…rte columna de infantería y caballería, la que probablemente os mandan os hablarán del ejército del Perú, de Colombia y de logrará concluir con el miserable resto. La división del general Chile; todos juntos no componen la mitad de nuestras fuerzas: Olafícta queda estableciendo el orden en las provincias del otro las medidas están tomadas de un modo que jamas estuvieron para lado del Desaguadero, libres de enemigos; y el ejército triunfan vuestra to…</t>
  </si>
  <si>
    <t>Chuecas, Julián</t>
  </si>
  <si>
    <t>Julián Chuecas</t>
  </si>
  <si>
    <t>…gobernador político y militar de esta plaza, co Núm. 4 de idem. Alférez D. Carlos Mendez. mandante general de la división que guarnece á Lima y fortale Núm. g de idem. Subteniente D. Julián Chuecas , pasó en su zas del Callao. clase al segundo del Infante. Mota. Aunque no podemos asegurar del todo la verdad de Núm. Teniente D. Josef Riofrio. (JV continuará.j la noticia contenida en el oficio anterior, hemos creido conve AVISO. niente comunicarla al públ…</t>
  </si>
  <si>
    <t>Cianea, Tomasa</t>
  </si>
  <si>
    <t>Tomasa Cianea</t>
  </si>
  <si>
    <t>…Gobierno español; y que no es piopio de la generosidad de Lorenza Rodríguez: Doña Magdalena González: D. Luis Pica: la Gran Bretaña valerse del pretexto de la debilidad de su anti Doña Tomasa Cianea: Luis Argenson: Doña Micaela López gua aliada para darle la ley, ó abandonarla á la merced de sus Gamiza y Salinero: Doña Joaquina Mirantes: Doña Benita y enemigos. Dona Avelina Carmona: Magdalena Sulp: Juliana Barroso y , Recorren las épocas de las riquezas…</t>
  </si>
  <si>
    <t>Ciccognaia</t>
  </si>
  <si>
    <t>Gaceta de Madrid n.º 90</t>
  </si>
  <si>
    <t>…te *:i esta carta que induzca á creer que Irúres la misma que á costa de tantos cuidados y expensas liabia for bide obra pOr ambición personal, ó que no es mas que un agen mado el caballero Ciccognaia de todos los amores que han es te &lt;!e-la Santa Alianza. Las proclamas españolas que ha manda-</t>
  </si>
  <si>
    <t>Cid, Clemente</t>
  </si>
  <si>
    <t>Clemente Cid</t>
  </si>
  <si>
    <t>…tará á las órdenes de los administradores el resguardo, Enterado el Rey nuestro Señor del espediente promovido que se destine á las puertas para auxiliar la recaudación en los por D. Clemente Cid , oficial 3.0 que era el 7-de Marzo de 1820 fielatos, poniéndose aquellos de acuerdo con los intendentes y de la contaduría de Rentas de la provincia de Toledo, y actual subdelegados, á fin de que se eviten dudas y dificultades, y se ha mente cesante, pidiend…</t>
  </si>
  <si>
    <t>Cid, Josef Rctnirez</t>
  </si>
  <si>
    <t>Josef Rctnirez Cid</t>
  </si>
  <si>
    <t>…a: y garantías que crean convenientes. para dos de Oidores de la Chanciller!» de Valladolid a D. Je*ef El empréstito de 8oo9 libras esterlinas ln sido aprobado ba María Carrillo y D. Josef Rctnirez Cid: para la de Alcalde dC jo el ínteres de 5 poj 100, á pagar todos los años en dos plazos, Crimen de la misma á D. Manuel ds Paz: para otra pía?. Je Al</t>
  </si>
  <si>
    <t>Cienfuegos, Ignacio</t>
  </si>
  <si>
    <t>Ignacio Cienfuegos</t>
  </si>
  <si>
    <t>…piado en elCWf- su propio territorio. titucicnal y otros de la misma ralea. Suponen todos que la carta „S. S. me ha enviado una candela muy hermosa (la cual he contenida en él, de D. Ignacio Cienfuegos, enviado por la re colocado cuidadosamente en una caja) para presentarla á V. E. pública de Chile á Roma, dirigida á su director O’Higgins, es Es una de aquellas que se bendicen solemnemente cada año el dia auténtica, oficial, y cierto su contenido-, y de con…</t>
  </si>
  <si>
    <t>Ciria, Benito María de</t>
  </si>
  <si>
    <t>Benito María de Ciria</t>
  </si>
  <si>
    <t>…mos con confianza que presen tificar el nombramiento de curador que tienen hecho en la causa tados nuestros votos á los pies del trono, obtendrá. la mas be fo marta á instancia de D. Benito María de Ciria, vecino que nigna acogida, y que desde él se nos prepararán 10; oportunos fue de Almagro, contra el expresado D. Manuel de la Presa y medios para que fomenten la agricultura, florezcan mas y mas otros, sobre suplantación de letras de cambio. las bellas artes,…</t>
  </si>
  <si>
    <t>Ciria, Marcelino</t>
  </si>
  <si>
    <t>Marcelino Ciria</t>
  </si>
  <si>
    <t>…intenso que de D. Miguel Vera y D. Martin Rubio, á D. Pedro Noiasco *1 agua se congeló en las vasijas; de suerte que quedaron tan du García de Linares, D. Nazario de la Iglesia y D. Marcelino Ciria ras como piedras. Aqui el pobre doctor cogió un fuerte reuma, y desde entonces se fue debilitando mas y mas cada día. AI salir Igualmente se ha servido S. M. nombrar , á consulta del pro de Kuka me dijo que tenia confianza de que su'enfermedad le pio tribunal…</t>
  </si>
  <si>
    <t>Cirios</t>
  </si>
  <si>
    <t>…raslados de los testamentos de pobres en papel ordenes siguientes: del sello cuarto; y siendo pobre de solemnidad, en el del sello de esta clase. Exento. Sr.: Desde el reinado del Sr. D. Cirios 11 habían re Art. 46. Lo dicho acerca de las escrituras y demas instru currido los Ayuntamientos dePulianas, Puiianillas, Jim , Ma— mentos que van especificados, se entenderá no solo para las pri racena y los interesados en el pago de la Madraza, termino de m…</t>
  </si>
  <si>
    <t>Ciscar, Gabriel de</t>
  </si>
  <si>
    <t>Gabriel de Ciscar</t>
  </si>
  <si>
    <t>…s vínculos de parentesco y amistad que de Sevilla de 5 de Noviembre último se cita y emplaza á’D. Ca unen á sus esclarecidas familias; mandando que durante la perma yetano Valdés, D. Gabriel de Ciscar y D. Gaspar de Vigodet, nencia de S. A. R. en el reino se le hagan los mismos honores individuos que compusieron la pretendida Regencia, aceptaron que á los Infantes de España. este encargo, y lo desempeñaron todo el tiempo para que fueron nombrados por las llamadas cortes en la se…</t>
  </si>
  <si>
    <t>Cisneguerra</t>
  </si>
  <si>
    <t>…ip Mayo, tomaron las armas todos los blancos, porque se trataba cia que se hallaba hacia Candía, compuesta de unas 17 naves de de defender su propia existencia. Al mismo tiempo el Sr. Cisneguerra se dirigió á Caso para hacer un desembarco. ros (indio), capitán al servicio español, se acercó á los Valles, Los habitantes volaron á las armas, y se apoderaron de to y cortó el paso á los comestibles y provisiones, de cuyas resul dos los puntos accesibles a…</t>
  </si>
  <si>
    <t>Cl</t>
  </si>
  <si>
    <t>…tasia y es las desprecié porque os tenia en mi apoyo, v con vosotros nada cándalos que he dado. es temible. No olvidéis las virtudes políticas V militares, de que 4° „dputprizo al Sr. Cl¡ru de Ossagcs para que dé á esta de me habéis dado tantas pruebas. Siempre fieies á nuestro augusto claración toda la publicidad necesaria, ürtez 14 de Enero de 1824. Soberano acreditad á la Europa entera que ¡os tumultuosos días Dictado y firmado de mi propi…</t>
  </si>
  <si>
    <t>Clapperton</t>
  </si>
  <si>
    <t>…sica Alpuente á las dignidades de chantre y deán de la misma ca mente imposible. tedral, y por el de IX Ramón Laplaaa á otra de la de Lérida, á He aquí el extracto de la carta del teniente Clapperton al D. Juan Andrea y Aparicio, D. jpan Puerto y D. Juan Soriacónsul de Washington , fecha en Lañóla el 2 de Febrero de 1824. no: para dos canongías de la iglesia catedral de Sobona, vacantes „Con el mas profundo dolor tengo que anunciaros la muerte de por prom…</t>
  </si>
  <si>
    <t>Claraco, Antonio la Oliva y</t>
  </si>
  <si>
    <t>Antonio la Oliva y Claraco</t>
  </si>
  <si>
    <t>…eport de la Gala.rrMaría del Carmen Aguilar.r=Vitoria Pé rez—Isabel Aionso.r=Dorotea Císneros.rrTcodora Gutiérrez de Exposiciones dirigidas al Ret nuestro Señor, Celis.” ,, Señor: D. Antonio la Oliva y Claraco, primer Coman dante del batallón ligero i.° de Cataluña expedicionario, llega á „Señor: La villa deValderas, á la que en amor y fidelidad á L. R. P. de V. M. con el mas profundo respeto, dirigiendo el eco sus legítimos Soberanos pocas en la dilatada extensión…</t>
  </si>
  <si>
    <t>Claudio</t>
  </si>
  <si>
    <t>…padre Idem if. prudente, pacificando y haciéndonos aprender en las desgracias SS. AA. RR. el Duque y Duquesa de Lúea se han retirado pasadas el verdadero camino de la prosperidad. D. Claudio á Albano. Mañana se celebrarán las exequias de la augusta Du Martínez de Pinilios, Superintendente interino que ha sido de quesa de Lúea en la iglesia de los doce Apóstoles. la Real Hacienda en la Isla, ha pasado de laHavana á esa corte, __No pudiendo los PP.…</t>
  </si>
  <si>
    <t>…ante salud. á la peña ordinaria de horca, la qúe se ejecutó en 26 del mismo. dementé OhiVe, de edad de íi años, natural de S. Vicente Él Rey nuestro Señor se ha dignado agraciar á D. Claudio de la Sonsié/rá en Navarra, por haber robado, fue condenado eü Martínez de Pinillos, intendente que fue de Id Havana, con la 18 del expresado mes á ío años de presidio en Uno de los dé gran cruz de la Real Orlen americana de Isabel la Católica, z\frica con re…</t>
  </si>
  <si>
    <t>Claver, Gaspar</t>
  </si>
  <si>
    <t>Gaspar Claver</t>
  </si>
  <si>
    <t>…ndo la misma pro- j Estado.mayor general. El empleo de comandante efectivo de vlncia y reino de Navarra,‘con notas que hacen ver la causa del,infantería al capitán ayudante adicto D. Gaspar Claver. suceso desgraciado y excesivo gasto de Jos cam.inos y canales ¡de Regimiento infantería de Fernando vil. Grado de teniente España, y en particular el abandono del de Guadarrama. Unto- , al subteniente D. Mariano González; y de subteniente á los sar mo en 4.0…</t>
  </si>
  <si>
    <t>Clavero, Andrés</t>
  </si>
  <si>
    <t>Andrés Clavero</t>
  </si>
  <si>
    <t>…de clase ni de fuero, contra te, y Corregidor en comisión de esta ciudad, por medio de sus todos jlos que cometan el delito de robo, ó el de actos prc- beneméritos representantes D. Andrés Clavero, D. Juan de Lara, ^ratorios y dirigidos á él, tales como el de amenazar á las per Regidores, D. Juan de Dios Bravo, Jurado, Síndico Procurador sonas, ó el de violentar ó intentar con hechos violentar puertas, general, y del acreditado amante de V. M. el Tenie…</t>
  </si>
  <si>
    <t>Clement</t>
  </si>
  <si>
    <t>…tigaciones de Santa Ana, que rio Arga que baña los muros de esta ciudad: el Sargento mayor brindaba a todos desde S. Luis de Potosí para que se unieran a él. del 9.0 regimiento el Sr. Clement, que pasaba por aquel parage, „La desmesurada ambición ha desacreditado á este Gefe, que enterado de lo que ocurría, á pesar del frío que hacia, y de lo con su conocido atolondramiento se arrogaba el pomposo título caudaloso del rio en aquella parte, se desnu…</t>
  </si>
  <si>
    <t>Clemente, Antonio Portillo</t>
  </si>
  <si>
    <t>Antonio Portillo Clemente</t>
  </si>
  <si>
    <t>…premios que na héchrOTÍ*o- del Cáriipo y Ocina: para la de Alcalá ¡a Real á D. Juan Josef ciedad de Fomento de la industria nacional, de que ya hemos López: para la de Mazarron á D. Antonio Portillo Clemente: hablado anteriormente, Kf’^óbiiiAidiS los siguientes pata el año y para la de Cervera del Rio Alhama 4 Donado Fernandez de Lumeras. venidero. ...cv.-.'c-V. . •• Valor de lo» : r. - vr::-- ■ *r; ¡ n',:, &gt; ■ '. *^*ÍQS- _ La decisión! de los jacbbinbs'por sus a…</t>
  </si>
  <si>
    <t>Co-</t>
  </si>
  <si>
    <t>…^Xos prisioneros de guerra que se hallaban aqui de resultas dade lord Cochrane al gobierno, la cual ha llamado sobremanera la atención pública. Parece que los gobernantes deben á lord Co- las últimas hostilidades entre la Inglaterra y Argel, se embarca clirane 6o§ duros de presas, cuyo crédito no reclamó hasta que ron el 18 de este mes en los buques de S. M. el Faetón y la se ausentó de este pais. Desde entonces ha escrito repetida; veces rene…</t>
  </si>
  <si>
    <t>Cobos, Juan López</t>
  </si>
  <si>
    <t>Juan López Cobos</t>
  </si>
  <si>
    <t>…condenados á dos años de presidio en uno de los Martin Ruíz de Somocurcio: grado de coronel al segundo co correccionales; contándole á Arellano el tiem.po que lleva en el mandante'D. Juan López Cobos; de teniente coronel al capi de esta cindadela, é igual pena á .Roque Casanova (ya difunto): tán D.. Julián Oliveros,; de capitán á los tenientes D. Agus asimismo en rebeldía á Matías Greño, Agustín Chasco y Te— tín Alcafar, D. Manuel Pacheco y D. Pedro Dávil…</t>
  </si>
  <si>
    <t>Cochrane</t>
  </si>
  <si>
    <t>…Emperador con esta ocasión prometen á los Hazaña 16 de Diciembre. brasilenses no hacer mudanza alguna en sus instituciones. El lord La plausible noticia que nos trajo el Teniente coronel Don Cochrane llegó á Rio-Janeiro durante esta ocurrencia, y no to Isidro Barrada de la libertad de nuestro amado Rey y su Real mó parte alguna, y se sabe tenia consigo una gran cantidad. E Familia, ha causado en los habitantes de esta ciudad y demas embargo de buques hech…</t>
  </si>
  <si>
    <t>…ean con derecho á la he Fernambuco, de donde salió el 25 de Marzo, «abemos que se rencia intestada y sin herederos forzosos de la Sra. Doña María aguardaba allí de un dia á otro á lord Cochrane. El 10 fue' arres de Mendinueta, condesa de la Cimera, vecina que fue de la ciu tado por algiinas tropas el presidente de Fernambuco, y envia dad deLorca, 'para que en el término preciso y perentorio de 30 do á uno de los fuertes, cuyo comandante se negó á re…</t>
  </si>
  <si>
    <t>…que da también margen la circulación de una carta tica.de hacer esclavos á los cristianos prisioneros de guerra.* ^Xos prisioneros de guerra que se hallaban aqui de resultas dade lord Cochrane al gobierno, la cual ha llamado sobremanera la atención pública. Parece que los gobernantes deben á lord Co- las últimas hostilidades entre la Inglaterra y Argel, se embarca clirane 6o§ duros de presas, cuyo crédito no reclamó hasta que ron el 18 de este mes…</t>
  </si>
  <si>
    <t>…o todos los puntos por donde debia pasar la procesión fúnebre. busta Princesa. ■ Apenas había uno que no diese alguna señal de tristeza.Las tien En el mismo día se hizo á la. vela lord Cochrane para Eer-' das estaban cerradas como en Jos dias de gran solemnidad reli nambuco con una fuerza de 29 hombres, mandada por el gene-’ giosa; y un gran número de casas estaban colgadas de negro y ral Móracs, Id cual se cree muy suficiente para abatir el partido…</t>
  </si>
  <si>
    <t>…ertores no tardaremos en ver favor de la santa causa de Dios y del Rey, debo ordenar y or tropas de tierra, á nuestras puertas. Se dice también que vendrá deno lo que sigue: luego lord Cochrane, lo que acelerará indudablemente la rendi - Art. i.° Toda persona que sin estar debidamente autorizada ción de Fernambuco.” ' por las leyes conserve en su poder algún fusil, carabina, pistola, _Zói el Diario de los Debates de hoy leemos lo siguiente acerca sa…</t>
  </si>
  <si>
    <t>…l Rey ,'y el h'omenage que le presta el cuerpo municipal es su imperialistas; los primeros fueron derrotados y perdieron un primer paso en el nuevo reinado. bergantín imperial. El lord Cochrane debía - volverá salir dentro» ntes de ayer , á tiempo que se depositaba en la huesa el cadá de pocos días para emprender de nuevo el bloqueo de Fernamtu— ver del cómico Filipo á presencia de una centena de amigos ín co. Bahía, Marañen y Para se .consideran ba…</t>
  </si>
  <si>
    <t>…dijo el augusto interlocutor , si queieis yo seré el padri nambuco, mandó inmediatamente el Emperador del Brasil al no, y todo está compuesto._¡Señor lo decis de veras, ó queréis lord Cochrane pasase delante de esta plaza con una escuadra y divertiros! —Lo digo nmy de veras. —¡Con qué de veras me tropas para bloquearla. El lord Gochrune llegó á este punto el hacéis este favor!._Sí, con mucho gusto. La pGbre aldeana, que 27 de Agosto, habiendo hecho…</t>
  </si>
  <si>
    <t>Cochraney</t>
  </si>
  <si>
    <t>Gaceta de Madrid n.º 114</t>
  </si>
  <si>
    <t>…de. gadas á servircomo soldados. Uno de los efectos de esta alarma nuestras1 posesiones del Perú, poniéndolo lo mas expedito posi ha siddPbómponer las diferencias que habia entre lord Cochraney ble, y'COn'objeto dé que redunde en beneficio del de mejor cali el Gobierno brasileño. S. S habia protestado contra el decreto dad , proporcionando la mas ‘pronta salida para el extrangero; y medidas tomadas por el Gobierno respecto á los buques cogi se ha* s…</t>
  </si>
  <si>
    <t>Coiria, Ignacio</t>
  </si>
  <si>
    <t>Ignacio Coiria</t>
  </si>
  <si>
    <t>…brillantes, que este recono- Gobierno español. Rdkre dicha carta quiénes componen el cuer „cimiento podría traer á la Inglaterra:” que es como si hubiera po ejecutivo, entre ellos D. Ignacio Coiria, ¡tambarria, Guerdicho: „Niiestro intereses reconocer la independencia de la Amé- gue y Silva: que estos no habían mudado de aquellas intenciones. ,'rica; pero este es de bien poca utilidad.” Estamos en este En Teuantepec se gritaba ios mas de los dias 'iva E…</t>
  </si>
  <si>
    <t>Colas</t>
  </si>
  <si>
    <t>…entó en el cuerpo de guardia situado al extremo del jardin dé nías que suelen concebir las cabezas radicales y liberales. Fer- las Tullerías, é intentó sublevar á los soldados. El capitán Colas, Nando vii jamas se ha,valido de medios rateros, ni ha echado del 4.0 regimiento, se adelantó para hacer, arrestar á este misera mano dé ninguna persona tenida por criminal , aun para hacer ble (que después se ha sabido llamarse Juan Víctor Renaudier, bien. y…</t>
  </si>
  <si>
    <t>Colector</t>
  </si>
  <si>
    <t>nes y rentas: que todas se pongan al cuidado del Sr. Colector ge intentado degradar, y aun destruir contra los decretos eter neral de'Espoli o*, quien dispondrá se lleve cuenta separada'de su nos de la 'divina Providencia. Desempeñando nosotros la ho administración, y se haga una cobranza puntual: que subsistan sin norí…</t>
  </si>
  <si>
    <t>Coleta, Manuel</t>
  </si>
  <si>
    <t>Manuel Coleta</t>
  </si>
  <si>
    <t>…ento de un buque ingles con la solicitud de dar proposiciones á él, podrá dirigirse por sí ó por medio de que cesase nuestro fuego para poder desembarcar su cargamento apoderado á D. Manuel Coleta, residente en Zaragoza, calle en Veracruz. Esta petición, á la vista de que la plaza continua del Coso, núm. 5, hasta fin de Febrero corriente: pre\ñniendo ba sus fuegos sobre el mismo bote parlamentario, era bien imper que la compañía tiene cerca de los horn…</t>
  </si>
  <si>
    <t>Colocotroai</t>
  </si>
  <si>
    <t>…on las ciencias sa Por parte de los griegos aseguran que continua la desunión.; imbuyan én las buenas costumbres, que es un deber sagrado de entré los géféá; en-términos de que el general Colocotroai no son todas las autoridades de los distritos donde hay gimnasios y.uni Ib niega la Obediencia ,al actual gobierno, sino es que exige-can: versidades el cooperar por- W parte á los esfuerzos de los gefes y fuerza armidA exorbitantes contribuciones, y ha quema…</t>
  </si>
  <si>
    <t>Colocotroni</t>
  </si>
  <si>
    <t>…D. Miguel se compla Gobierno griego puesto en una gran perplejidad por el motivo ce en recordar el gran servicio que hizo á -la corona y 4 la nación de haberse negado el hijo del general Colocotroni a abrirle las destruyendo el imperio tiránico de las cortes. . . puertas de Ñapóles de Romanía. Sabemos por la vía de Trieste —En el'Café Lloyd se ha lijado hoy después de médio dia el avi que se había recibido de Corfú con fecha del 7 de Mayo la no so siguie…</t>
  </si>
  <si>
    <t>Colon, Alfonso Ortega</t>
  </si>
  <si>
    <t>Alfonso Ortega Colon</t>
  </si>
  <si>
    <t>…o vivo. ñor resolver lo siguiente: „Obsérvese la cédula de inconsuncion y _Una carta de Qutbec dice que el gigantesco bajel Cristóbal tanteo del oficio de alférez mayor expedida á D. Alfonso Ortega Colon se dio á la vela desde esta ciudad el 5 de Setiembre. El prin y Calatayud. El Consejo me consultará , con presencia de las Rea cipal objeto de los constructores ha sido el de conducir en el de les cédulas que se citan, la medida general que convendrá adop una…</t>
  </si>
  <si>
    <t>Colorio, Josef</t>
  </si>
  <si>
    <t>Josef Colorio</t>
  </si>
  <si>
    <t>…mayor __ S. M. ha resuelto que con motivo del fallecimiento de D. Juan Arguero. Luis xvni vista la corte luto por tres meses: los dos primeros de Oficiales sueltos. Sargento mayor D. Josef Colorio, idem riguroso, y el tercero de alivio, empezando á contarse desde ma graduado D. Josef Callejas. ñana martes 21. Granaderos á caballo. Teniente D. Valentin Calderón. Lanceros del Perú. Capitán D. Juan Zamora , alférez D. Ja Acabamos de ver »» ,-apel público…</t>
  </si>
  <si>
    <t>Colprosperidad</t>
  </si>
  <si>
    <t>…des principios de lirWoral, que e» la vida misma, á los intereses materiales, marcha inevitablemente á su ruina, y su aparente (1) La Sra- Colhran, natural de esta corte, hija del Sr. Colprosperidad no es para los hombre* perspicaces y- reflexivos mas bran, músico de Camara de S. M,</t>
  </si>
  <si>
    <t>Colunga, Josef</t>
  </si>
  <si>
    <t>Josef Colunga</t>
  </si>
  <si>
    <t>…vicios son ordinarios, debidos y prestados en gimiento de la Lealtad, en atención á sus relevantes méritos; á todos tiempos; pero trasladados en Diciembre de 1821 los restos In de D. Josef Colunga, subteniente del mismo batallón, y á la del regimiento á ésta ciudad de Puerto Príncipe, centro de la de D. Joaquín Recaño, teniente del de Guias por sus recomen ) isla de Cuba, y residencia del tribunal de la Real audiencia, sus dables servicios. padecimient…</t>
  </si>
  <si>
    <t>Comandante</t>
  </si>
  <si>
    <t>…ca, Madrid 1,3 de Enero, nueva gloria en el Trono de stts Mayores, yen la plenitud de les 18^. . :: derechos de su soberanía. ^Ayuntamiento'de Ciudad-Rodrigo á 22 de Octubre ds El Sr. Comandante general, y Pirectm .in.ttripo.de la Guar 18a3.esSéfior,=AjL. R. de V. M.srEl. Gobernador político</t>
  </si>
  <si>
    <t>…omponerla los bizarros granaderos de milicias Provinciales, cuyas virtudes mor tínez.” rales se han distinguido siempre; se ha servido resolver , confor mándose con el parecer del Sr. Comandante general y Director El día 11 de Enero tuvieron.el honor de presentarse al Rey interino de la guardia Real, que los individuas de .os regimien nuestro Señor el Excmo. Sr. D. Luis López Ballesteros, Conseje tos de milicias Provinciales que, teniendo las circuns…</t>
  </si>
  <si>
    <t>…s es una reforma sim plemente material, que deja otro bien que hacer y una mas subli IJavaya, j'8. de Abril. me esperanza que formar. Hasta ahora han llamado la atención El Excmó. Sr. Comandante genital -de Marina ha recibido el si—los ladrones, será necesario concluir ocupándose uc les spcrdpgos- • guíente parte oficia! % inte ha dirigido á S. E. el teniente de navioEstos dos crímenes son enteramente'distintos; la Religión-, la. ■ D. Ignacio Chacón…</t>
  </si>
  <si>
    <t>Gaceta de Madrid n.º 116</t>
  </si>
  <si>
    <t>…que se nombran generalmente y conocen en casas del pueblo. Los remitidos hasta aquel dia á disposición del. todas las provincias, no habiendo una que carezca de ellas, y te Excmo. Sr. Comandante general del campo, llegaban á 164, sin niendo alguna mas de veinte: efecto consiguiente al desnivel y incluir 45 desertores que durante el sitio hablan pasado á las fi desigualdad que presenta nuestra Península, mayor que las demas las francesas. El capitán y…</t>
  </si>
  <si>
    <t>…anhelo en premiar la lealtad y va Dios guarde á V. S. muchos años. Viñas y Febrero 25 de lor de tan fieles vasallos, se dignó expedir en 16 y 18 de Agos lí&gt;24._Sebastian Guillen._Sr. Comandante general del ejército to último dos Reales órdenes para que se manifestara su alta Real. \ satisfacción’ á los individuos que han contraído tan particular Gracias al Todopoderoso, los pueblos conocen ya sus verda mérito, con especialidad á D. Francisco Serafín…</t>
  </si>
  <si>
    <t>…les y gobernador de las fortalezas del Callao D. Josef Ramón Rodil. ANUNCIOS. .Por providencia del Sr. Vargas, ministró del supremo Con ,,0tro del tribunal del Constelado al dicho Sr. Comandante general. sejo, de la Guerra., asesor general de la Guardia Real y su juz Se ha instruido este tribunal del consulado del oficio que V.S. gado privativo, se saca á pública subasta para pago de cierto se ha servido trascríbale con fecha de ayer. En él observa l…</t>
  </si>
  <si>
    <t>Comandante, Gobernador y</t>
  </si>
  <si>
    <t>Gobernador y Comandante</t>
  </si>
  <si>
    <t>…on los Realistas de ca condescendió este respetable Prelado, animado de Iris mismos sen ballería, hicieron al presentarse las banderas las descargas de or timientos. Asistieron el Sr. Gobernador y Comandante general denanza , llevándolas después como en triunfo por las calles prin DJ uan Muñoz,tari perseguido durante el gobierno revoluciona cipales de la ciudad, que se adornaron con ricas colgaduras, y rio , toda la guarnición, convidada al efecto, y un numeroso…</t>
  </si>
  <si>
    <t>Cómpani, Miguel Antonio</t>
  </si>
  <si>
    <t>Miguel Antonio Cómpani</t>
  </si>
  <si>
    <t>…capitán al ayudante mayor Don Alcocer á D. Joaquín González: para la vara de alcalde mayor Juan-Bautista Eguía: de alféreces á los sargentos primeros Don de Adra, Berja y Dalias á D. Miguel Antonio Cómpani: para Patricio Jiménez, D. Juan Breña y D- Marcelino Ibeyes. la de Arroyo del Puerco á D. Josef María de Tresgallos y Bueno: Escuadron de dragones del Rey. Grado de capitán- al te para la de Alcañices á D. Josef González Suarez: para la deFer- niente D. Felip…</t>
  </si>
  <si>
    <t>Con</t>
  </si>
  <si>
    <t>…e el principio de la caía hasta concluir Madrid jt dt Mayo. el combate, pudiendo servir de modelo y admiración. El oficial quinto del ministerio de Marina, contador de este buque, Don Con motivo de ser ayer los dias de nuestro augusto Monarca Antonio Josef Fernandez se olvidó de su clase, y con sable en hubo en esta corte iluminación general por la noche, en la que mano acudía por todo donde podía ser útil. El piloto D. Manuel todo.el vecindar…</t>
  </si>
  <si>
    <t>Con, Antonio</t>
  </si>
  <si>
    <t>Antonio Con</t>
  </si>
  <si>
    <t>…han hecho dos acreedores censualistas, y decir graduado D. Antolin Ustuiza. y exponer lo que vieren convenirles; bajo apercibimiento de que Batallón de cazadores del Perú. Capitán D. Antonio Con pasado dicho término se procederá á lo que haya lugar. fieras, idem D. Carlos Varea, idem D. Antonio García. Se halla vacante una de las plazas de médico titular de la ciu Húsares de idem. Sargento mayor D. Santiago Millct, te dad de Santander , con la dotaci…</t>
  </si>
  <si>
    <t>Con, Josef María</t>
  </si>
  <si>
    <t>Josef María Con</t>
  </si>
  <si>
    <t>…opa puede juzgar de la buena fe de es D. Francisco de Paula Perez, y renuncia de D. Joscf Dabó, tos periodistas, que mientras presentan á la Santa Alianza co a D. Miguel González, D. Josef María Con y D. Diego Fer mo una reunión que trabaja en hacer desgraciados á los hom- nandez Castañeda; y para cuatro raciones de la iglesia catedral •bres, son ellos mismos los ardientes fomentadores de un sistema de Avila, vacantes por muerte de D. Manuel Sendin Calderón, de la mas…</t>
  </si>
  <si>
    <t>Con, Santa</t>
  </si>
  <si>
    <t>Santa Con</t>
  </si>
  <si>
    <t>…su patria volviese á ser parte integrante de la que era el teatro de la guerra civil. Que el coronel Benavente tu Monarquía española. vo que obtemperar con el almirante Guise y el general Santa Con este motivo pasó á Lima desde el Callao el general Mo cruz, porque si nc lo hubiese hecho asi, le habrían dejado en net, y nombró gobernador de la ciudad al conde de Villar de Arica, sin víveres ni trasportes, en circunstancias que el enemi Fuertes, por no ha…</t>
  </si>
  <si>
    <t>Concluye</t>
  </si>
  <si>
    <t>…ertad, ó lanceros de Napoleón si, se formó en puesto en libertad. Madrid á principios de Abril de 1823 á las órdenes de Pascual Aymard, caballero de. la Legión de Honor, y antiguo capitán Concluye el artículo de Tolosa del número anterior. ayuda de campo; el cual, después de haber diseminado en Fran cia , en Inglaterra y en Escocia el odio contra su patria, pasó á Iguales disposiciones bastaron para dar á conocer la distin España á ofrecer á la asamble…</t>
  </si>
  <si>
    <t>Concluye, Francis</t>
  </si>
  <si>
    <t>Francis Concluye</t>
  </si>
  <si>
    <t>Gaceta de Madrid n.º 34</t>
  </si>
  <si>
    <t>…...... ... Cádiz, puntos!= La goleta Iguala y cuatro lanchas cañoneras, pues la 6,886.... 5°°............ .......... ... Madrid. Anahuac está inútil. El Comandante de la goleta es D. Francis Concluye el artículo de Méjico inserto en la Gaceta anterior. co López, y de las lanchas Lara y García, con dos hijos de Nor te-América—¿Se cree que puedan aumentar estas fuerzas? =; La El lamentable estado en que- se halla la Hacienda pública marina podrán aumentarla…</t>
  </si>
  <si>
    <t>Conde</t>
  </si>
  <si>
    <t>…desde Tolosa áSantoña, Pamplona y S. Sebastian; á cuvo más ligera : por fieles á V. M. han sido no una vez so.j -.1 oi",ei ' efecto enviará empleados á cada uno de ellos el mismo Sr. Conde de la risa , de la mofa y del escarn'o de algunos de -sus eme luía Bourmont. nos, han padecido por ellos precaciones no peque'as, sm dere Considerando el Rey nuestro Señor que el propuesto método chos han sido atropellados; pero no sí creerían me,ores &gt;i con…</t>
  </si>
  <si>
    <t>…inmensa multitud de Oficiales creados desde la revolu liabian expedido las órdenes convenientes para proporcionar al ción de 1810. Cada una se considera, según sus servicios, mas Sr. Conde y otros pasageros los medios con que volver á Europa digno de ser Regente ó Ministro que los actuales; y como ya no tan pronto como pudieran desear.” hay modo de colocarlos en mando ni con que pagarles el sueldo, Todas estas contestaciones fueron puestas suce…</t>
  </si>
  <si>
    <t>…ha expedido la Real orden siguiente; servido para pasar á los batallones de Milicia activa, debiendo «stps v.olver á sus primitivos Cuerpos, y,qpedar todos én lpsein- El Teniente general Conde de España, hallándose mandando pkos y grados que: ,tenían antes del tiempo constitucional., el ejército Real de. Navarra , hizo presente que varios militares •J: 10. Los ascensos, que según la planta de los regimientos cor- presos y detenidos por, adictos al sistema co…</t>
  </si>
  <si>
    <t>Gaceta de Madrid n.º 35</t>
  </si>
  <si>
    <t>…an á V. M. Medina, público y de concejo.” por haber vuelto á ocupar el Trono en el ejercicio de la sobera nía que os pertenece, y os repiten el juramento de defenderos El Teniente general Conde de España tuvo la honra de pre hasta morir si fuese necesario. sentar á S. M. una larga y expresiva felicitación de la ciudad de «Recibid, Señor, esta sincera manifestación de los sentimien Tarragona, en cuyo acto dijo lo siguiente: tos que animan á estos vuestros leal…</t>
  </si>
  <si>
    <t>…as celebró de pontifical una solemne misa de exequias, á la que sino de los acontecimientos que manchan mas la historia de sus •siguió un elocuente y patético discurso. El Excmo. Sr. Conde de gloriosos timbres será sin duda el horroroso asesinato cometido Miranda presidió la función en nombre de S. M. con asistencia en eí Presbítero D. Matías Vinuesa, Capellán de honor de S. M., de los Excmos. Ayuntamiento, Conde Bourmont, Comandante hallándose…</t>
  </si>
  <si>
    <t>Gaceta de Madrid n.º 52</t>
  </si>
  <si>
    <t>…maros Madrid 21 de Abril. los primeros a deliberar sobre el proyecto de ley que os voy á Ayer salió de esta capital con dirección á Paris el Excelentí presentar en su nombre. simo Sr. Conde liourmont, Comandante general del ejército „Cada tina de las dos Cámaras, al examinar los negocios del francés en España. Estado, debeestar animada de una tendencia particular, útil en si misma. La Cámara electiva creada por la oninion se halla desti Pública…</t>
  </si>
  <si>
    <t>Conde, General</t>
  </si>
  <si>
    <t>General Conde</t>
  </si>
  <si>
    <t>Gaceta de Madrid n.º 36 (extraordinaria)</t>
  </si>
  <si>
    <t>…plausible noticia que me anun cia el capitán de navio Caballero Du-Buisson, Comandante de la fraga ta francesa Hemione, que acaba de anclar en este puerto, procedente de Argel. Al Sr. General Conde d'Arbaud-jouquts, Comandante superior de Car tagena. „Mi querido Conde: Vengo de Tolon habiendo tocado en Argel; trai go á esta la agradable noticia de la paz del Dey con la España, á la que he contribuido con todos mis esfuerzos. He hecho poner en libertad á…</t>
  </si>
  <si>
    <t>Conde, Gregorio del</t>
  </si>
  <si>
    <t>Gregorio del Conde</t>
  </si>
  <si>
    <t>…es al ayuntamiento de la misma en el término de30días. servicios del teniente del regimiento infantería de la Princesa En la villa de Totana se hallan vacantes dos escuelas de pri D. Gregorio del Conde, y el particular que contrajo la madru meras letras, con la dotación cada una de 300 ducados, que se gada de i.° de Agosto de este año, arrojando á los revoluciona pagan del fondo de propios de la misma, con la obligación de rios de Jimena con sola la partida…</t>
  </si>
  <si>
    <t>Confalonieri</t>
  </si>
  <si>
    <t>…el lugar de Gamonal y su término, jurisdicción de la ciudad Desde este momento empezó el partido liberal á ver.cn el de Búrgos, tasadas en 19,200 rs._Una casa palacio y otras ocho conde Confalonieri su principal apoyo, y la consideración&gt;qut casas regulares para labradores , &lt;ftn diFerentes heredades y una gozaba entre esta clase no pedia dejar de lisonjear su amor pro huerta, todo en la villa deRabe y su término, tasado en 5 6,760 pio, y la excesiva amb…</t>
  </si>
  <si>
    <t>Confalonieri, Federico</t>
  </si>
  <si>
    <t>Federico Confalonieri</t>
  </si>
  <si>
    <t>…ociedades secre vieron en el común atentado los principales individuos. El con tas sé propagaban cada vez mas en los estados de Cerdeña asi co junto de acciones, por las cuales el conde Federico Confalonieri mo en la Lombardía, que estaban en perfecta armonía y corres te hizo reo del crimen de alta traición, encerrará las mas esen pondencia con las sociedades de los demas estados de Italia, y ciales que motivaron la condena de los conjurados que tenia á que co un…</t>
  </si>
  <si>
    <t>Consejo, Gobernador del</t>
  </si>
  <si>
    <t>Gobernador del Consejo</t>
  </si>
  <si>
    <t>los dueños de los terrazgos que han contribuido i su ejecución, Por el limo. Sr. Gobernador del Consejo se ha comunicado á ia no se admitirán otros pueblos ni terrazgos á su participación, Sala la orden siguiente: sin que se obliguen á contribuir con una cuota proporcionada a laque aquellos tienen ya desembolsada. 3.0 La obra se costeará Por algunos pueblos y c…</t>
  </si>
  <si>
    <t>…de la ciudad de Sevilla, ha visto con V. E. muchos años. Palacio i.° de Julio de 1824—Francisco lu mayor complacencia vuestro Real decreto expedido en i.° del Tadco de Caloinarde—Sr. Gobernador del Consejo. que acaba, por el cual se ha dignado V. M. cubrir con un velo paternal las debilidades de aquellos vasallos extraviados, que alu Por el ministerio de la Guerra se ha comunicado al supremo Conse cinados con sofisticas y lisonjeras como funestas ideas se dejar…</t>
  </si>
  <si>
    <t>…la , y escribanía de su gefe se les leyese por uno de sus oficiales mas graduados la Casado, á pedimento de la parte de D. Nicolás Antonio de Al-* circular despachada por el limo. Sr. Gobernador del Consejo en dama, vecino y dei comercio de ia ciudad de Santander , se cita 23 de Febrero último; previniéndose mismo tiempo que el por término de 20 días que principiarán á contarse desde boy, i ayuntamiento de dicha ciudad hiciese saber al vecino'dé ella Don D. Mari…</t>
  </si>
  <si>
    <t>Consejo, Ma</t>
  </si>
  <si>
    <t>Ma Consejo</t>
  </si>
  <si>
    <t>…S. MM. y besar sus Reales manos á nombre de Ja villa de XoPor el mismo Ministerio de la Guerra se ha comunicado al Supremo ya , cabeza de partido en el reino de Galicia, los Sres, D. Ma Consejo de ella con fecha 24 de Mayo la Real orden que sigue: nuel Armero, secretario honorario d: S. M., asesor de la super El Sr. Secretario de Estado y del Despacho de la Guerra en intendencia general de 4 Real Hacienda , y regidor perpetuo de Real orden de 24 del…</t>
  </si>
  <si>
    <t>Constant, Benjamín</t>
  </si>
  <si>
    <t>Benjamín Constant</t>
  </si>
  <si>
    <t>…de que no pueden ser otros los aun quedara mucho mas que hacer después del trastorno que le verdaderos intereses de la Francia. ¡Y qué va á ganar con ad han causado las ideas del Sr. Benjamín Constant y sus ciegos herirse á los principios de la Santa-Alianza? Nada mas que el apasionados. La proclama de que habla, S. S. sabrá cuál sea, pues estéril honor de la condescendencia, al paso que la Inglaterra reco acá no tenemos noticia de que en nombre del Rey ha…</t>
  </si>
  <si>
    <t>Contador, Manuel Pedro</t>
  </si>
  <si>
    <t>Manuel Pedro Contador</t>
  </si>
  <si>
    <t>…énez, Manuel Fernandez Capa-* En Cozar. Juan de Bustos Villcna, labrador y Luis Garrido, lleja, D. Domingo Neira, escribano. labrador. Procesados por delitos comunes. En Infantes. D. Manuel Pedro Contador, juez eclesiástico Andrés Navia, Roque Rodríguez, D. Juan Piedracueva, 4e Infantes. D. Isidoro María Fernandez Bonacho, alguacil ma Pedro Quíntelas, Andrés Antelo, Josef María Antclo, Manuel yor y hacendado. D. Alfonso Miguel Almaria, escribano. Don García y…</t>
  </si>
  <si>
    <t>Continúa, Embajador de</t>
  </si>
  <si>
    <t>Embajador de Continúa</t>
  </si>
  <si>
    <t>…ha comunicado la Real orden comunico á V. I. para inteligencia del Consejo y Real orden siguiente: Cámara, y que disponga su cumplimiento. El Rey nuestro Señor, ( reclamación del Sr. Embajador de Continúa el Real decreto del número anterior. Francia, se ha servido resolver que á las personas autorizada* para llevar la decoración de la Lis de Francia , se las prohíba el CAPITULO V. alterar ó modificar la forma establecida, que es una Hor de lis da de los Ordena…</t>
  </si>
  <si>
    <t>Continúa, Ro</t>
  </si>
  <si>
    <t>Ro Continúa</t>
  </si>
  <si>
    <t>…El Rey nuestro Señor se ha servido elegir para el arzobispa tos en el dia de la refriega ascenderán á 50 de una y otra parte.” do de Sevilla, vacante por fallecimiento d.el Excmo. Sr. D. Ro Continúa refiriendo conjeturalmente las fuerzas y los movi mualdo Mon y Velarde, al reverendo Obispo de Cádiz D. Fran mientos de los gobernadores de Chuquisaca, de Santa Cruz de la cisco Javier Cien fuego; y jovclhnos. ‘ Sierra, de la Paz y de Cochabamba , á quienes t…</t>
  </si>
  <si>
    <t>Contreras, Diego'</t>
  </si>
  <si>
    <t>Diego' Contreras</t>
  </si>
  <si>
    <t>…ubierta de negro. Concluido que. fue el oficio solein.7 El convento .de Trinitarios calzados de Madrid.^n, cabeza de ne , hechas las descargas de ordenanza por una compañía de los D. Diego' Contreras. El poseedor de la capellanía "que en Ja par bizarros granaderos del regimiento provincial de Sevilla , subió roquial de S. Andrés fundaron Juan Fernandez y iilvíra é'aaveal pulpito D. Juan Jiménez Perez, dignidad de esta santa, igle dra, en cabeza de los mis…</t>
  </si>
  <si>
    <t>Contreras, Felipe</t>
  </si>
  <si>
    <t>Felipe Contreras</t>
  </si>
  <si>
    <t>…tal ha manifestado un sentimiento del mas Idem del Perú. Sargento mayor D- Manuel Larenar, capi vivo dolor ai saber tan funesto acontecimiento, en cuya justa tán graduado de mayor D. Felipe Contreras. pena tomarán sin duda parte, no solo todos los franceses, sino Aiiw. 2 de Chite. Capitán D. Blas Mardones. también todos los españoles, que verán en este suceso una verda Legión Peruana. Idem D. Joaquín Linares, idem D. Juan. dera pérdida de familia. Mendibu…</t>
  </si>
  <si>
    <t>Contrexas, Joaquin Perez de</t>
  </si>
  <si>
    <t>Joaquin Perez de Contrexas</t>
  </si>
  <si>
    <t>Gaceta de Madrid n.º 60</t>
  </si>
  <si>
    <t>…Olallo Gutiérrez y Peruviano.......... 7209 „ . ■ D. Joseí Antonio R.uiz, Fr., D. Juan Bautista de Pineda, del Pago cierto............. 12.9682» orden de Calatrava, cura párroco, D. Joaquin Perez de Contrexas y D. Pasclial Morales, capitán de cuerpos francos, y teniente . El Nevi-Times al publicar este mismo artículo dice: ,, Al de infantería retirado, comandantes respectivos de la dicha mi examinar esta cuenta,, de cuya exactitud no podemos dudar, hay licia , en ia distancia de inas d…</t>
  </si>
  <si>
    <t>Cor</t>
  </si>
  <si>
    <t>…se gieron únicamente del gobierno dd Perú la paga de lo que se les guridad que desde Diciembre del año anterior el general Martí adeudase y buques para trasladarse á su estado. El coronel Cor nez habia anunciado al gobierno de Lima ia próxima disolución rea, comisionado por el gobierno, había tenido varias entrevis del ejército si no se acordaban algunas pagas fijas á su servicio, tas con ellos, y se esperaba el resultado con la historia detalla p…</t>
  </si>
  <si>
    <t>Cór, Francisco de Paula</t>
  </si>
  <si>
    <t>Francisco de Paula Cór</t>
  </si>
  <si>
    <t>…de muchas fragatas ó corbetas. El día 26 de Marzo tuvo el honor de presentarse al Rry ,,E1 Dey insiste en no permitir que se coloque la bandera nuestro Señor y besar su Real mano D. Francisco de Paula Cór británica en la casa del cónsul ingles.” doba é Ibarra, oficial de la Secretaría de Estado y del Despacho __Al fin han llegado esta mañana gacetas de Nueva-York del 2 de Hacienda, quien felicitó á S. M. por la restitución á su sobe de Abril. ranía, en nombre…</t>
  </si>
  <si>
    <t>Cór, Luis Fernandez de</t>
  </si>
  <si>
    <t>Luis Fernandez de Cór</t>
  </si>
  <si>
    <t>…desconocidos, y la de D. Gil de Ayala y Ayala se siguen autos entra el duque de geografía le debe la figura .compieta del Welzow, de la isla Sou— Wervick y Alba, el de Medinaceli, D. Luis Fernandez de Cór thampton y de la bahía Repulsa; y el descubrimiento de la pe doba, el marques de Cerralbo y otros sobre pago de 2432 du nínsula Melville, del estrecho de la Furia y Hecla, y de otras va cados de renta anual, impuestos sobre la casa y estados de Lerrias islas.…</t>
  </si>
  <si>
    <t>Cór, Manuel Fernandez de</t>
  </si>
  <si>
    <t>Manuel Fernandez de Cór</t>
  </si>
  <si>
    <t>…bierno sin conocer de Castilla la Nueva los autos de testamentaría y juicio univer el carácter de los habitantes de aquella región, les dijo: „ya sois sal de acreedores del Excmo. Sr. D. Manuel Fernandez de Cór libres: á vosotros compete la reforma de vuestras leyes funda doba, marques que fue de Malpica, duque de Arion, á instan mentales: en vosotros reside lá soberanía: cread juntas, y recla cia de los síndicos y defensor; se ha señalado para celebrar junta mad vu…</t>
  </si>
  <si>
    <t>Corba-, Pantaleon</t>
  </si>
  <si>
    <t>Pantaleon Corba-</t>
  </si>
  <si>
    <t>…enencia coronela del mismo al se 6,785.... 50a............................ Madrid. gundo comandante D. Mateo Ramirez: grado de teniente coro nel á los capitanes D. Manuel Znmarán, D. Pantaleon Corba- ‘ AVISO. lán y D, Josef Gregorio Osma: de capitán á los tenientes Don Penctrado'S. M. de la importancia del estudio de la minera Hipólito Guerrero, D. Rafael Sarmiento y D. Estanislao Sán logía se ha digitado mandar que la enseñanza de esta ciencia , es chez:…</t>
  </si>
  <si>
    <t>Corbalan, Marcelo</t>
  </si>
  <si>
    <t>Marcelo Corbalan</t>
  </si>
  <si>
    <t>…os coches de SS. AA.: las villas estuvieron colgadas, é tán á los tenientes D. Vicente Matís, D. juart'Matafuertei y iluminadas conesmeró; concurriendo á hacer mas. vistosas estas D. Marcelo Corbalan: capitán efectivo al teniente D. Josef Ma demostraciones los fuegos artificiales .y la brillante.banda de múri* Cid: de..teniente á.los subtenientes D.r An)tyrp6Ío Tabada y lica de los voluntarios Realistas,dé Falencia, que ha llevado D. Rafael Villanueva: co…</t>
  </si>
  <si>
    <t>Corcuera, Santos</t>
  </si>
  <si>
    <t>Santos Corcuera</t>
  </si>
  <si>
    <t>…on todos los oficiales que se hallen ya, ó fue El 6 de Febrero último tuvo la honra de felicitar á S. M. á sen á los pueblos con licencia indefinida. nombre de la villa de Briones D. Santos Corcuera, Capellán de 7.0 Los Capitanes generales procurarán saber con exactitud el altar de su Real capilla, poniendo en sus Reales manos la expo comportamiento de los oficiales de las clases referidas existentes sición siguiente: en su distrito, para que dando cuent…</t>
  </si>
  <si>
    <t>Cordel, Manuel García</t>
  </si>
  <si>
    <t>Manuel García Cordel</t>
  </si>
  <si>
    <t>…otorga lo que se dis frutaba sin necesidad de su permiso; como si la España hubiese Madrid. Alcaldes de Casa y Corte. perdido ya todas sus posesiones de America; como si las colo D. Manuel García Cordel, Auditor de la Capitanía general nias insurreccionadas no se hallasen devoradas por la guerra ci de Valencia: D. Pedro Perez Juana, Abogado del Colegio de vil; como si ya estuviesen sujetas á un orden político y regular, Madrid: D. Miguel Cutanda, Decano del…</t>
  </si>
  <si>
    <t>Córdo-, Francisco de Paula</t>
  </si>
  <si>
    <t>Francisco de Paula Córdo-</t>
  </si>
  <si>
    <t>…éndese en esta octavo á D. Félix Vejarano, Abogado de los Reales Cqpsejos; y corte en las librerías de Paz y en la de Villareal á 20 rs. la obra; para la plaga de Oficial noveno á D. Francisco de Paula Córdo- y éri' Pamplona en la de D. Paulino Longas. EN LA IMPRENTA REAL.</t>
  </si>
  <si>
    <t>Córdoba, Josef de Zayas Fernandez de</t>
  </si>
  <si>
    <t>Josef de Zayas Fernandez de Córdoba</t>
  </si>
  <si>
    <t>…ra la de Benamejí á D. Antonio Jo maron. sef de Rueda: para la de Utrera á D. Nicolás de León y Perez: Avisado de su aproximación, marché á atacarlos, en cuanto para la de Baena á D. Josef de Zayas Fernandez de Córdoba: se puso á medio.tir^dc fusil su línea, compuesta de tres colum para la de León á D. Diego Vázquez Valcarce): para la de Alba nas de infantería y 4p trozos de caballería en el número de ido© de Tormes á D. Nicolás Alonso Campal: para la de Sepúlveda á hombres…</t>
  </si>
  <si>
    <t>Córdoba, Josef María Fernandez de</t>
  </si>
  <si>
    <t>Josef María Fernandez de Córdoba</t>
  </si>
  <si>
    <t>…asta las dos de la tarde; en la inteligencia de que has dro Vinccnti, como Director de la Caja de Amortización ; á ta el dia 21 del corriente inclusive se admitirán en la Intenden D. Josef María Fernandez de Córdoba, Ministro togado; á Don cia general las proposiciones que se hicieren por los interesados, Niceto de La treta, Ministro de capa y espada, y á D. Josef Váz siendo arregladas, y que en el dia 26 del mismo se ha de reali quez Ballesteros, como fiscal mas antiguo…</t>
  </si>
  <si>
    <t>Córdoba, Luis Fernandez de</t>
  </si>
  <si>
    <t>Luis Fernandez de Córdoba</t>
  </si>
  <si>
    <t>…, caballeo pensionado déla Vestuario y equipo. ' Monturas. Armas. misma orden, de oficial segundo mayor: á D. Mariano de Ca via, caballero de la misma orden, de oficial segundo: á D. Luis Fernandez de Córdoba, caballero de la misma orden, de oficial 17,291...................... ,.......................... Infantería de línea. tercero; á D. Agustín de Tavira , caballero de la misma orden, 7&gt;2°8....... . ....... ........ .............. Idem ligera. de oficial tercer…</t>
  </si>
  <si>
    <t>Cordon, Juan Josef</t>
  </si>
  <si>
    <t>Juan Josef Cordon</t>
  </si>
  <si>
    <t>…spantosa multitud de crímenes cometidos én el departa aeanato de la iglesia catedral de Cádiz, vacante por promoción mento de Lot ha motivado la abertura de Un tribunal extraor de D. Juan Josef Cordon al obispado de Guadix, á D. Luis dinario . igual al que debe tener lugar en Cahors el 1 o de No María Esquivel: para una canongía de la iglesia catedral de S¡viembre, y para ello se ha señalado el dia 30 del mismo mes. Se giienza, vacante por ascenso de D. Ju…</t>
  </si>
  <si>
    <t>Cornejo, Bernardino</t>
  </si>
  <si>
    <t>Bernardino Cornejo</t>
  </si>
  <si>
    <t>…uadarrama. Unto- , al subteniente D. Mariano González; y de subteniente á los sar mo en 4.0 del año 1815. Véndese á 10 rs. &lt;n'rústica ea las li gentos primeros D.Juan Delgadillo y D. Bernardino Cornejo. brerías de Villa, Collado, Quirós y Barco. EN LA IMPRENTA REAL.</t>
  </si>
  <si>
    <t>Cornejo, Tomas</t>
  </si>
  <si>
    <t>Tomas Cornejo</t>
  </si>
  <si>
    <t>…e médico titular de la ciu Húsares de idem. Sargento mayor D. Santiago Millct, te dad de Santander , con la dotación de 800 ducados anuales, y su niente D. Pedro Josef Nuñez, idem D. Tomas Cornejo, pasó obligación asistir alternando con otro médico al hospital de San al batallón de Arequipa en su empleo, alférez D. Josef Árgüero, Rafael, casa de niños expósitos, cabildo catedral, comunidades idem D. Manuel Barrera. religiosas y pobres de solemnidad. Lo…</t>
  </si>
  <si>
    <t>Corral, Martin Perez del</t>
  </si>
  <si>
    <t>Martin Perez del Corral</t>
  </si>
  <si>
    <t>…ón, los vemos introducidos por teo Moreno: para la de Guadalájara á D. Josef Matías Eguizalos ingleses. Con el nombre de aguardiente extranjero, vino,fier bal: para la de Lezuza á D. Martin Perez del Corral: para la de ro y demas renglones extranjeros, hacen lo que quieren , cómo Cabra á D. Josef Mateos y Valle: para la de Saldaña á D. Se y cuando quieren, pues conocen que tenemos que mirarlos con gundo Herrero Sanz: para la de Fregenal á D. Joaquín Antonio cier…</t>
  </si>
  <si>
    <t>Correa</t>
  </si>
  <si>
    <t>…s buques de S. M. el Faetón y la se ausentó de este pais. Desde entonces ha escrito repetida; veces rene, y salieron el dia siguiente para volver á su pais. El 1-aeton al tesorero-general Correa, como también, al director supremo. conduce 1512 Argel, y la Cyrcttc 59 á Bona. Se dieron todas las Correa le ha contestado, diciéndole que su crédito no podia ser disposiciones posibles para que tuviesen la mayor comodidad en reconocido hasta que produjese d…</t>
  </si>
  <si>
    <t>Corregi</t>
  </si>
  <si>
    <t>…os interiores y exteriores. Efecto de la misma pasión fue el alto medio dé procurador; con apercibimiento que el que no lo hicie desprecio que hizo el Ministro de las mociones del lord Corregi re le parará; el. perjuicio que haya lugar. dor á nombre de los naturales y habitantes de América; del ge Por muerte de D. Santiago Milagro, natural de Tarazona, en neral Conway; del antiguo gobernador de Masachusett, Pounal; Aragón, subteniente del regimient…</t>
  </si>
  <si>
    <t>Corregidor</t>
  </si>
  <si>
    <t>…un medio fácil para conocer los Canning a quien tengo delante.” proyectos de estos sectarios aduladores, que trabajan por coger en ■Mr. Caririing, después de haber dado gracias al Sr. Corregidor sus lazos á los imprudentes y desgraciados jóvenes, quienes por por su atención, suplicó á la asamblea observase que en ningu su parte no advierten que lisonjean su vanidad y les.prodigan na otra época habia existido tanta simpatía y cordialidad entre promesa…</t>
  </si>
  <si>
    <t>…á Ja extraordinaria edad de honrado con su presencia en k casa de la ciudad -d conyite y co 107 años. Todos los vi^ge.rqs que paraban en la posada inmedia mida de instalación del lord Corregidor. Este ha brindado por ta de Turift' eran encaminados por la-posadera Wallace á la cho Mr. Canning, el que en una corta respuesta ha llegado á decir za del patriarca ,,donde vmds. verán (solia decirles) el hombre que la Inglaterra se hallaba con relación á las…</t>
  </si>
  <si>
    <t>Corregidor, Teniente</t>
  </si>
  <si>
    <t>Teniente Corregidor</t>
  </si>
  <si>
    <t>…ticiosa la Academia de Nobles artes de S. Fernando de te, el 8 de Marzo próximo á las nueve de la mañana, en casa del que algunos curiosos buscan ejemplares de la medalla, que con Sr. Teniente Corregidor D. Dionisio Catalan, y por disposición aprobación de S. M. el Sr. D. Cárlos ni mandó grabar al be suya. Los interesados podrán acudir por sí ó por sus apodera nemérito profesor D. Tomas Francisco Prieto para trasmitir á dos legítimos; y no haciéndolo les parará el perjuicio que…</t>
  </si>
  <si>
    <t>Corregidor.-</t>
  </si>
  <si>
    <t>…de la oficina de longitudes, el nu hermano del Rey, y protector general de los radicales, tomó mero de nacidos que en 1820 no habia sido en París mas que asiento á la derecha del lord Corregidor.- de 24,858 y en 182T.de 25,156,11a subido en 1822 á 26,880» Luego que se levantaron los manteles echó S. S. un brindis á pero también los muertos , que no fueron en 1820 sino 32,464 la salud del Rey, el cual fue contestado tres veces con triple y en 1821 22,91…</t>
  </si>
  <si>
    <t>Cortés, Juan Antonio'</t>
  </si>
  <si>
    <t>Juan Antonio' Cortés</t>
  </si>
  <si>
    <t>…idos se'procederá á los ejercicios que determinarán Barréiro: para la Canoíigía dé Drih’iiéla, vacante por muerte de los jueces examinadores; y en vista de su censura propondrá di D. Juan Antonio' Cortés, á'EK'TLámón Soler, capellán de las cho Sr. Patriarca á S. M. el que juzgue mas á propósito para el Salesas de Madrid: paraJ lavdé' Córdóba', vacante por muerte de servicio de Dios y de la Real Capilla. D. Baltasar dé Yusta, á D.' MátíaSÍBravó, Secretario de…</t>
  </si>
  <si>
    <t>Cortinas, Gertrudis</t>
  </si>
  <si>
    <t>Gertrudis Cortinas</t>
  </si>
  <si>
    <t>…a niña. desde 1805 á 1822 , importantes 204,002 rs. 241UM.; ha tenido i bien S. M. mandar que-se’anuncie en la gaceta este acto de ge NOTICIAS DE ESPAÑA. nerosidad de la expresada Doña Gertrudis Cortinas. ^ Cádiz 29 de Octubre. El Rey Cristianísimo, deseoso de premiar el valor de los Al ver que habían vuelto á esta bahía los navios Santi-Petri militares españoles, que en unión con las tropas francesas se dis y Tridente, con las fragatas Hermion, Anjitritc y A…</t>
  </si>
  <si>
    <t>Coruña, Die la</t>
  </si>
  <si>
    <t>Die la Coruña</t>
  </si>
  <si>
    <t>…r tanto tiempo de sus fieles vasallos, sé apresuran á enviar de 1820 tremoló el pendón Realista contra la facción alzada en esta sencilla y reverente exposición con su comisionado D. Die la Coruña, ciudad mercantil, y segundo baluarte de la rebelión: go Casals, Capitán retirado de vuestros Reales ejércitos y su Re por eso mereció beber abundosamente del cáliz de amargura que gidor, para que teniendo el alto honor de postrarse á L. R. P. V, M. apuró has…</t>
  </si>
  <si>
    <t>Cos, Manuel de</t>
  </si>
  <si>
    <t>Manuel de Cos</t>
  </si>
  <si>
    <t>…evando áMehemet á la socorrer á las pobres enfermas del hospital de N. S. del Cármen dignidad de Generalísimo de las armasotomanas destinadas ¿com por medio de su administrador el Sr. D. Manuel de Cos, canó batir á los helenos. nigo de esta santa Iglesia. _E1 capitán bajá se ha hecho á la vela para los Dardanelos, en Hasta á los encarcelados debe alcanzar consuelo en este dia, medio de los gritos de alegría del populacho de Constantinopla. y asi los indivi…</t>
  </si>
  <si>
    <t>Cosío, Mariano</t>
  </si>
  <si>
    <t>Mariano Cosío</t>
  </si>
  <si>
    <t>…rmino de cesar los fuegos y ata Abreu: para la de Rute á D. Fernando López y Villen: para la carse á la bayoneta. Mas el valor de los Sres. gefes, oficiales y de Huesear de Baza á D. Mariano Cosío; y para la vara de te tropa arrolló con heroísmo la turba de desesperados tiradores, niente primero de Asistente de la ciudad de Sevilla á D. Juan y á no ser que el escuadrón de Tarifa estuvo desmontado, con Félix de Marurá. dificultad hubiera escapado uno. *…</t>
  </si>
  <si>
    <t>Coss-io, Manuel</t>
  </si>
  <si>
    <t>Manuel Coss-io</t>
  </si>
  <si>
    <t>Jas cargaba por el frente, como lo verificó, precisamente cuando1 llería D. Manuel Coss-io, y mi ayudante de órdenes teniente co Jas mitades que yo conducía á flanquear desplegaron á ini voz ronel D. Tiburcio Ortega , que estuvieron á mi lado en los ma á la izquierda err batalla, y marchando *1 gran galope sobre su yores peligros, desempeñaron ¡os…</t>
  </si>
  <si>
    <t>Cossío, Manuel</t>
  </si>
  <si>
    <t>Manuel Cossío</t>
  </si>
  <si>
    <t>…ll, manifestando al mismo tiempo que se reservaba ha- Julián Moya, D. Juan Martin, D. Casimiro Peralta, Don éer al Parlamento con eite motivo una petición. Asi dice: Ramón Soler y D. Manuel Cossío. „ Se subasta en la ciudad de Baltimore el sábado próximo El de Capitanes de infantería ycaballería, á D. ValentinRuúna vaca perteneciente á Jacobo Senil y ; una sábana de cama bio , D. Ramón del Toro, D. Cipriano Manteca, D. Juan Jo nueva y un vestido de jua…</t>
  </si>
  <si>
    <t>Costas, Angel</t>
  </si>
  <si>
    <t>Angel Costas</t>
  </si>
  <si>
    <t>…do D. Josef paso , saludándolos con las voces repetidas de viva el Iley, vivan María Prada , ayudante mayor de mi cuerpo, y teniente de la los Borbonis. primera compañía del mismo D. Angel Costas t e igualmente, el</t>
  </si>
  <si>
    <t>Coteron, Gabriel de</t>
  </si>
  <si>
    <t>Gabriel de Coteron</t>
  </si>
  <si>
    <t>…aterra se encuen tra con frecuencia quien sabe la Biblia, sin poder explicar un solo - Por-resolución, á consulta de la Cámara, se ha servido el verso. Rey nuestro Señor nombrar á D. Gabriel de Coteron para la Senosha referido una anécdota qúcpuede servir para con -dignidad dé chihtre de la iglesia catedral de Santander, vacante firmar lo que decimos, pues presenció el suceso el sugeto á quien por fallecimiento de D. Juaii Francisco Gutiérrez Valdés: para l…</t>
  </si>
  <si>
    <t>Cotitreras, Juan Senen de</t>
  </si>
  <si>
    <t>Juan Senen de Cotitreras</t>
  </si>
  <si>
    <t>…o que á tanta luz y pru Caro: para Galicia al de igual clase D Pedro Sarsfield, destinan dencia me inspire mi notorio amor á los propios deberes, á la do de cuartel á Valladolid á D. Juan Senen de Cotitreras: para Real Persona, y al bienestar de los dignos pueblos que tengo el Extremadura almariscal de campo D. Josef Sanjuan, destinan honor de gobernar. Lo digo á V. S. para su inteligencia y cum do también de cuartel en la misma provincia á D. Gregorio La plimien…</t>
  </si>
  <si>
    <t>CótoSíá-M</t>
  </si>
  <si>
    <t>…e con'la Regencia de Argel, sin embargo, consecuente al tratado devorado por las necesidades corrientes; y lo poco que sobrase de Alcalá , y la referida infructuosa intimación del Sr. CótoSíá-M no bastaría rii con mucho al socorro dé las antes enumeradas; Dey de Argel» S. E. se hallaba en la precisión de apoderarse oé pues no debe olvidarse que las cuotas nominales de los emprésti los buques de guerra argelinos en rehenes, y hasta la restitución tos…</t>
  </si>
  <si>
    <t>Covian, Antonio</t>
  </si>
  <si>
    <t>Antonio Covian</t>
  </si>
  <si>
    <t>…ción de esta ciudad, y sugerido el quial: obra útilísima á los párrocos y sus tenientes, en cuyo ob proyecto de un tumulto popular en la capital de la Lombardía, sequio la compuso D. Antonio Covian, cura párroco de S. Ce no tardó Confalonieri en cuidar de este de acuerdo con el ex- cilio de Granada. En ella se omiten las vanas sutilezas, las opi . general Demuster (condenado hoy á muerte én rebeldía) uno de niones laxas y las ideas exóticas: es unresúme…</t>
  </si>
  <si>
    <t>Crespo, Francisco</t>
  </si>
  <si>
    <t>Francisco Crespo</t>
  </si>
  <si>
    <t>…ma posesión la única plaza fuerte de este vireinato e! 5 de Rio de la Plata. Coronel graduado D. Ramón Estomba, Febrero, nombrando en seguida por su gobernador al benemériteniente coronel D. Francisco Crespo, sargento mayor D. Esco to coronel Casariego. La noticia de tan fausto como interesantelástico Magan, idem graduado D Pedro Josef Díaz, ídem Don suceso salió de los castillos el 7 del mismo mes, y llegó al cuarRamón Listas, Capitán D. Josef Antonio Perez, íde…</t>
  </si>
  <si>
    <t>Crespo, Jorge</t>
  </si>
  <si>
    <t>Jorge Crespo</t>
  </si>
  <si>
    <t>…ncipales capitalesdelas pro retirado; D. Salvador Escandon, brigadier; D. Josef Erroz, ca vincias de este reino. Por lo que resulta contra el coronel Don pellán de altar de S. M.; D. Jorge Crespo, D. Antonio Otdo- Agustin Marqueli, le condeno en dos años de arresto en el cas fiez., presbítero, tiple de !a capilla Real; D. Francisco Barrio, tillo de Sta. Cruz de Tenerife; al de igual clase D. Antonio Tepresbítero; D. Francisco Pereira, teniente coronel…</t>
  </si>
  <si>
    <t>Crespo, Vicente</t>
  </si>
  <si>
    <t>Vicente Crespo</t>
  </si>
  <si>
    <t>…. En la gaceta anterior, pig. 48, lín. 27, donde dice Contaduría mayor de Cuentas, destino vacante por separación Víctor Manuel, primer Rey de Ccrdeña, léase Víctor Manuel i.°, de D. Vicente Crespo, al Intendente honorario de Provincia Don Rey de CerdeiTa. é IN LA IMPRENTA REAL.</t>
  </si>
  <si>
    <t>Creus, Jaime</t>
  </si>
  <si>
    <t>Jaime Creus</t>
  </si>
  <si>
    <t>…en 5 del corriente, sin embargo, se dará el consagrado y consagrantes, que fueron los Excmos. é limos. Se dictámen sobre ella con arreglo á lo que las leyes prescriben para ñores D. Jaime Creus, Arzobispo de esta Sta. iglesia, D. Simón que en todo tiempo conste; esperando sobreestá y la segunda Rentería, de la de Santiago, y Di Bernardo Francés, que lo es de cuestión el dictámen pedido en mi citada circular con la breve Zaragoza, condecorados los tr…</t>
  </si>
  <si>
    <t>Crhelli</t>
  </si>
  <si>
    <t>…se nos parece por su sencillez muy á propósito para hacer en los mantenían mas de tres millones de habitantes con las fábricas progresos de la navegación una feliz revolución. El Sr. Crhelli, que habian establecido allí los gachupines, las que han hecho médico piamontés, ha inventado dos aparatos, cuya Teoría esta desaparecer los criollos revolucionarios. El caso es que las conse fundada en leyes invariables de la naturaleza,que pueden s^r sus cu…</t>
  </si>
  <si>
    <t>…ca, y la de cualquier otro , en otro aparato, producen una masa das y dignidades eclesiásticas vacantes se pasen á la Cámara para de fuerza capaz de la explosión mas violenta. El Sr. Crhelli está proveerlas á sil consulta. (Id.) trabajando actualmente en el modo de dar dirección ¿esta fuer Circular sobre la organización de los voluntarios Realistas. za , evitando lo peligroso de su acción. Concluido que sea sn tra bajo, tendrá la mayor satisfacci…</t>
  </si>
  <si>
    <t>Cris</t>
  </si>
  <si>
    <t>…te varez Pardo: para el de Rota yChipiona á D. Juan Miguel Her para trastornar el mundo entero. Dos ó tres ejemplares bastarán nández ; y para la vara de alcalde mayor de Arahal á D. Cris para hacerlo ver. Desde 1817 se han hecho 15 ediciones, que tóbal Benitez. han producido 430 ejemplares del Compendio del origen de los Cultos, que es el código del ateísmo, y en género de literatura ANUNCIOS. el libro mas fastidioso de cuantos hay escritos.…</t>
  </si>
  <si>
    <t>Cristóbal</t>
  </si>
  <si>
    <t>…ola; y cualquier sugeto instruido provisto de los documen - ANUNCIOS. tos que encierran estos archivos podria hacer un gran servicio á Los que se crean con derecho á los bienes de D. Cristóbal la humanidad y á los tronos, manifestando á la Europa todas Govantes y Reinoso acudirán á deducir su acción dentro de 20 las maquinaciones de esta facción. dias ante la Real audiencia de Sevilla por medio de la escriba Seguían las dos sociedades rivales comba…</t>
  </si>
  <si>
    <t>Crivelli</t>
  </si>
  <si>
    <t>…as de América.de ocupar gran parte del buque, sin que pueda por esta razón proyectarse, viage alguno á largas distancias, reclamaba esta in vención con justicia las mejoras que el Sr. Crivelli ha creído en ANUNCIOS. contrar, sacando los mismos resultados de la combinación de Se halla vacante el partido de médico de la villa de Hervás; otros agentes de la naturaleza, cuyas fuerzas sabia y profunda su dotación es de óé) rs. pagados de los propios. Lo…</t>
  </si>
  <si>
    <t>Crooke, Narciso</t>
  </si>
  <si>
    <t>Narciso Crooke</t>
  </si>
  <si>
    <t>…la divinidad de núes- | lasco Blasco; para una ración de la iglesia catedral de Málaga, tra Sta. religión en un estilo claro y sucinto, por lo que mere- ¡ vacante por promoción de D. Narciso Crooke al arcedianato ti ció los elogios del Papa de feliz memoria Pío v-i. Un tomo en tular de ella, á D. Josef Gómez Rando: para dos medias racio 8.° de excelente impresión y 132 páginas, á 4 rs. á la rústica y nes de la propia iglesia catedral, vacantes por falle…</t>
  </si>
  <si>
    <t>Crown</t>
  </si>
  <si>
    <t>…cuantas familias y aun pueblos se han arrui el 6 de Julio á vista de Douvres con rumbo al Este. Va manda nado por estas rifas ó loterías no hallarán demasiada severidad da por el almirante Crown, que tiene su pabellón á bordo del en semejante disposición. S. Andrés, de 74 cañones. Augsburgo S de Agosto. —El Nevu-Times trae el siguiente artículo: ¿A quién podrá alucinar ya la publicación del testamento de El Príncipe de Metternich, el marques de Caram…</t>
  </si>
  <si>
    <t>Cruceta, Miguel</t>
  </si>
  <si>
    <t>Miguel Cruceta</t>
  </si>
  <si>
    <t>…a Valdivielso, D. Josef Marin y D. Rafael Salvador de NOTICIAS DE ESPAÑA. la Gándara: para tres capellanías de coro de la iglesia catedral de Cuenca, vacantes por fallecimiento de D. Miguel Cruceta, Málaga 18 de Octubre. D. Bartolomé Ramos y D. Claudio Echevarría, á D. Dionisio La Real y militar orden de la Merced ha celebrado en este Herraiz, D. Severo López Esteban y D. Joaquín Ramírez; y para convento el capítulo general, que presidió el Excmo. y Rmo…</t>
  </si>
  <si>
    <t>Cruz, Gran</t>
  </si>
  <si>
    <t>Gran Cruz</t>
  </si>
  <si>
    <t>…, al saber la libertad de su Rey mano; el primero en representación de su tio el Excmo. é limo. Señor, manifestaron de una manera tan positiva su amor a Sr. Obispo electo de Cuba, caballero Gran Cruz de la Real orden V. M., que toda expresión seria pequeña para decir los senti Americana de Isabel la Católica , y actual Obispo de Puerto-Ri mientos de júbilo de que se llenaron sus corazones al recibir tan co, de su cabildo catedral, cuerpo de párrocos, y de…</t>
  </si>
  <si>
    <t>Cruz, Santa</t>
  </si>
  <si>
    <t>Santa Cruz</t>
  </si>
  <si>
    <t>…ales protestantes nie de húsares, todo a las ordenes del general Gamarra, que em gan hasta en el cadalso los delitos que motivaron su condena prendió su marcha el 12. Mientras, el general Santa Cruz con lo ción. El ejemplo de Turtell estaba todavía reciente cuando se lía restante dél primer cuerpo se situó en la ribera izquierda del visto en la Irlanda otro aun mas extraordinario, porqueseve Desaguadero en disposición de apoyar á aquel, si desde el Cuzco…</t>
  </si>
  <si>
    <t>Cruz, Sar.ta</t>
  </si>
  <si>
    <t>Sar.ta Cruz</t>
  </si>
  <si>
    <t>…de los enemigos y obligó á nuestros dos cuerpos á que tratasen de reunirse, sin em NOTICIAS DE ESPAÑA. bargo que distaban 70 leguas uno de otro. ,,En estas circunstancias supo el general Sar.ta Cruz que Cádiz de Abril. el enemigó iba á pasar el Desaauad.ro iruv lejos del puente: ir as El capitán del bergantín Alerta, D. Antonio Chavarría,que no pudo impedirlo , por no haberse verificado su reunión cr.n ei ge ha lineado á este puerto, dice que salió de la…</t>
  </si>
  <si>
    <t>Cuadros, Agustín de</t>
  </si>
  <si>
    <t>Agustín de Cuadros</t>
  </si>
  <si>
    <t>…ión. La concurrencia á estos para la de Torrelavega á D. Josef Benito Gutiérrez de Busta- festejos públicos ha sido inmensa, sin que haya ocurrido en nin mante: para la de Lorca á D. Agustín de Cuadros: para la de guna parte el mas léve motivo de disgusto, de suerte que parecía Villalba de Alcor á D. Juan Miguel Hernández: para la de Po una fiesta de' familia. Ha habido ademas iluminación general, en sadas á D. Josef María Jiménez Muñoz: para la de Huecija…</t>
  </si>
  <si>
    <t>Cuartel</t>
  </si>
  <si>
    <t>…. Dios gíi.trde á V. S. muchos años. Chacra de Caudibila 19 Ejército unido libertador del Per tí.zzEs tacto mayor general.-zz de Marzo á las siete de ¡a tarde de 1824.=E1 teniente coronel Cuartel general en Pativilca á 11 de Febrero de 181^..—Al Sedar capitán Manuel de la Canal.rzSr. D. Mateo Ramirez, coman comandante O. Casto Josef Navajas. Señor comandante: Las dante en géfe de la columna móvil de Luna. críticas circunstancias en que se halla la cau…</t>
  </si>
  <si>
    <t>Cuartel, Josef</t>
  </si>
  <si>
    <t>Josef Cuartel</t>
  </si>
  <si>
    <t>…brazo D. Antonio Bucndia, capitán graduado de ingenieros D. Manuel y empuñadura de la espada: en las banderas permanecerá un año. Pando, idem D. Mariano Campana, teniente segundo D. Josef Cuartel general de Madrid 18 de Setiembre de i824.=E1 Ge María Chehueca, subteniente D. Tomas Cavanillas, ídem Don neral en gefe=Firmado=Vizconde Digeon. = B! General gefe de Manuel Gómez, amanuense secretario D. Julián I.eon. Estado mayor general del ejército=Conde…</t>
  </si>
  <si>
    <t>Cubillas, Manuel</t>
  </si>
  <si>
    <t>Manuel Cubillas</t>
  </si>
  <si>
    <t>…e arma prohibida, fiscal Antonio Palacios, por robo y aprehensión de arma prohibi ídem: en ídem. da , fiscal ídem, en ídem. Tomas González Odiantes, por muerte causada á dos solda D. Manuel Cubillas, por palabras subversivas, fiscal ídem, , dos franceses, fiscal D. Juan Josef Irurela: en plenario. en ídem. Josef Ardon, por heridas y aprehensión de anua prohibida, ' Francisca Suñe, Francisco Luciardo, Juan Saenz, Francisco fiscal idem: en iden:. Jaime y J…</t>
  </si>
  <si>
    <t>Cuellar, Miguel</t>
  </si>
  <si>
    <t>Miguel Cuellar</t>
  </si>
  <si>
    <t>…er la trópa que llevaba á bor- ■ Josef Castro y D..Manuel de la&gt;Canal, grado de teniente ,coro- . do mientras se .trabajaba en su compostura, suplicó el coman-v nel de caballería: teniente D. Miguel Cuellar, grado de capitán : dante al gobernado? que le permitiese desembarcarla, lo que le- de caballería: alféreces D. Manuel Rosado, D. Luis,Salí ñas, Don fue concedido al momento; y se colocaron los soldados franceses, Juan González y D. Juan Chicon, grado de teni…</t>
  </si>
  <si>
    <t>Cueri.llas, Ignacio Alonso</t>
  </si>
  <si>
    <t>Ignacio Alonso Cueri.llas</t>
  </si>
  <si>
    <t>Nún». 96. ( 6 cuarto*.) . 385 G AGE T A D E MADRID. SABADO 31 DE JULIO DE 1824. --------------• ' • ’ =as5S¡aáS^-&lt;^0^&gt;-&lt;SSii5 —: i 1 ARTICULO DE OFICIO. _ El coronel D. Ignacio Alonso Cueri.llas, menor, tuvo el ho nor de presentarse á S. M. en nombre de la villa de Cervera del El Rey nuestro Señor se ha servido expedir el Real decreto del te Rio Alhama, poniendo en sus Reales manos la siguiente felici nor siguiente: tación : Habiéndome enterado con m…</t>
  </si>
  <si>
    <t>Cuerpo, Josef</t>
  </si>
  <si>
    <t>Josef Cuerpo</t>
  </si>
  <si>
    <t>brigadier, gobernador político y m:!:tar del Callao D. Josef Cuerpo de artillería. Teniente graduado D. Manuel González Ramón Rodil, comandante general de la división que guarnece Pavón , oficial de maestranza D. Antonio Arroyo. á Lima y fortalezas del Callao. Idem de ingenieros. Coronel D. Francisco Ugarte, capitán Acaba de…</t>
  </si>
  <si>
    <t>Cuesta, Francisco Josef de</t>
  </si>
  <si>
    <t>Francisco Josef de Cuesta</t>
  </si>
  <si>
    <t>…gobernador que se hallaban no. D. Manuel Pedro Arroyo, contador de rentas Realas. Don instruidos del fin trágico que se preparaba á los infelices presos, Miguel Pacheco, labrador. D. Francisco Josef de Cuesta, es que en el momento fueron despojados de sus ropas, alhajas y di cribano de número, y D. Josef Vara de Rey, teniente capitán nero, los ataron y metieron bajo escotilla. El quechemarin se retirado. hizo á la vela después de las once de aquella noche; pero en…</t>
  </si>
  <si>
    <t>Cuevillas, Ignacio Alonso</t>
  </si>
  <si>
    <t>Ignacio Alonso Cuevillas</t>
  </si>
  <si>
    <t>…Ton luego como recibí la orden de V. S. la puse en eje Huesca; y al conde de Balviani el de Daroca; y á los coroneles cución, dirigiéndome á Copacavana con los r8 hombres que tuvo D. Ignacio Alonso Cuevillas, menor, ¡a Tenencia de Rey de á bien confiarme para acompañar al escuadrón de lanceros de la Zaragoza, y á D. Pedro Baradiu ia de Tarragona. escolta y piquete de los del ejército nuevamente pasados, y pro teger la marcha de 208 cabezas de ganado vacuno que co…</t>
  </si>
  <si>
    <t>Curial, Conde</t>
  </si>
  <si>
    <t>Conde Curial</t>
  </si>
  <si>
    <t>533</t>
  </si>
  <si>
    <t>…A. R. Monseñor Duque de Angulema, acompaña dice. ^ do del Sr. Duque de Damas* del Sr.--Ministro de Marina, del Te ■ o Salsa del día 20. La renta se a^rió-i 102 50—El fin de niente general Conde Curial, Comandante de la primera división ■mes 4 10a 85—Los ducados á 95J.—L0S pesos á i¡óí,__El em militar, y de un numeroso Estado mayor*,’ llegó á la una en ^un préstito Real de España á 62. r¡ to al taller de construcciones' ma'rítimas de . los - Sres.., Frossar…</t>
  </si>
  <si>
    <t>Cutanda</t>
  </si>
  <si>
    <t>…vio Asia y bergantín Aquiles se dirigían minos, de acuerdo con la comisión autorizada á este fin. al mar Pacífico, según contó el capitán de un buque ballenero Por providencia del Sr. Cutanda, alcalde de Casa y Corte, que los dejó en la altura de Malvinas. Este capitán llegó á Mon se cita á todos los acreedores ausentes é ignorados del difunto tevideo el 3 de Abril, y dice que comió un día á bordo del Asia. D. Juan Josef de Gamboa, vecino y del co…</t>
  </si>
  <si>
    <t>Cutanda, Miguel</t>
  </si>
  <si>
    <t>Miguel Cutanda</t>
  </si>
  <si>
    <t>…nadas no se hallasen devoradas por la guerra ci de Valencia: D. Pedro Perez Juana, Abogado del Colegio de vil; como si ya estuviesen sujetas á un orden político y regular, Madrid: D. Miguel Cutanda, Decano del mismo Colegio: Don como si no hubiesen pasado de la república al imperio, y del im Rafael Paez y Fuertes , Auditor del departamento del Fer perio á la república; como si se supiese exactamente el número á. rol; y D. Manuel Victoriano Lozano, Inten…</t>
  </si>
  <si>
    <t>Cúteres, Mariano</t>
  </si>
  <si>
    <t>Mariano Cúteres</t>
  </si>
  <si>
    <t>…z, primeé párrafo, donde dice: y el capitán del estado maMaría Preisler: en sumario. Juan Torres, por aprehensión de arma prohibida, fiscal De;» yor de} ejército Realista del Peló D. Mariano Cúteres 1 léase Don Francisco Mjirtinez: en ídem. Mariano Herreros. EN LA IMPRENTA REAL</t>
  </si>
  <si>
    <t>Cuvier</t>
  </si>
  <si>
    <t>…propie tenor es el que sigue, se presente á Ja Cámara de los Pares por dad con un muro, es indispensable para esto comprar algunas nuestro Ministro de la Guerra, y por los Señores barón Cuvier, casas ó trozos de tierra contenidos dentro del parque. vizconde Decaux y marques de Forbin-des-Issarls, Consejeros de Sir Jacobo York no se opone á la dbncesion de la suma pedi Estado , á quienes encargamos sostener la discusión de este pro da; pero le es se…</t>
  </si>
  <si>
    <t>Cz, Tiburcio del</t>
  </si>
  <si>
    <t>Tiburcio del Cz</t>
  </si>
  <si>
    <t>…nos oficiales franceses en el convento Madrid á Zaragoza y Barcelona, bajo la dirección del arquitecto de la Merced, fiscal idem: en sumario para verse mañana. del canal de Aragón D. Tiburcio del Cz»'*, consignando para D, Anjopio Pizarro, D. Rafael Hay, Pedro Corzano y Don estas obras 200&amp; rs. mensuales, que servirán para emplear mu Josef González, por aprehendidos como sospechosos en el Cam chos brazos, y sustentar varias familias en la próxima estació…</t>
  </si>
  <si>
    <t>D, Antonid Aguado y</t>
  </si>
  <si>
    <t>Antonid Aguado y D</t>
  </si>
  <si>
    <t>…de la santa iglesia metropolitana de Santiago, va coronel ai capitán D. Felipe Fernandez: de capitan ú los tenien cante por fallecimiento de D. Vicente de Castro/ á D. Jacobo tes D. Antonid Aguado y D.-Antonio Jurado: de teniente al Alvarez Bahamonde: para media ración deja iglesia catedral de alférez D. Ramón del Torop ,y de alférez al sargento primero Cuenca i por muerte de D. Ramón Aranda, á D. Juan Antonio D. Antonio'Arias. . " ' Hermosillai para capell…</t>
  </si>
  <si>
    <t>D, Antonio Sánchez y</t>
  </si>
  <si>
    <t>Antonio Sánchez y D</t>
  </si>
  <si>
    <t>…nongía de la iglesia metropolitana de Burgos, á D. Pedro Velez nel .á los capitanes D.-Luís Seco y D. Bernabé López: de capitán Mendizabal. a losbtenientes D. Manuel de la Canal, D. Antonio Sánchez y D.. Josef María Sola:-de teniente al; portaguión D. Gregorio El Rey se hi servido nombrar para dos plazas de oidor de la Catbajosa y al alférez Di Miguel Cuellar ; y de alférez al sargento audiencia de Galicia á D. Francisco Asín y' D. Josef Nufiez primero D. Ju…</t>
  </si>
  <si>
    <t>D, Antonio Valderlama y</t>
  </si>
  <si>
    <t>Antonio Valderlama y D</t>
  </si>
  <si>
    <t>…tan afectuosos-como reiterados. ¡ s . . tonio. García y D. Juan James :: erde c5pitaná l0s tenientes Don Franciscó; Siínbfl, D. Anfonio Pacheco , D.- Rañion Montero, ■ ■ anUngios. D. Antonio Valderlama y D/Ftancisco López :deteniente-á los ‘ En virtud de providencia del Sr. Vargas &amp;c- , asesor general subtenientes D.; Pedro Josef' Forga; D.joséf-Mártinezy Don • 'dé la Guardia--Real y su juagado ¡privativo , se 'cita-y emplaza á Melchor Bravo: de subteniente a j…</t>
  </si>
  <si>
    <t>Dabó, Joscf</t>
  </si>
  <si>
    <t>Joscf Dabó</t>
  </si>
  <si>
    <t>…an y aconsejan á muerte de D. Francisco Gallardo, D. Francisco Artcagn y obrar lo contrario. La Europa puede juzgar de la buena fe de es D. Francisco de Paula Perez, y renuncia de D. Joscf Dabó, tos periodistas, que mientras presentan á la Santa Alianza co a D. Miguel González, D. Josef María Con y D. Diego Fer mo una reunión que trabaja en hacer desgraciados á los hom- nandez Castañeda; y para cuatro raciones de la iglesia catedral •bres, son ellos…</t>
  </si>
  <si>
    <t>Damas, Duque de</t>
  </si>
  <si>
    <t>Duque de Damas</t>
  </si>
  <si>
    <t>…pe!!! (Siguen causa de esta terrible necesidad, y con tanta' mas rapidez cuanto las frmas.) por todas partes se ven asaltados de las demas tribus de cafres Copia de- una carta del Sr. Duque de Damas al Sr. Marques que les rodean. En honor del Gobierno británico tenemos la sa D’ Autkhamp. tisfacción de saber que á pesar de las hostilidades cometidas por Palacio de las Tulierías 8 de Diciembre de iSij-, ,,Sr. Mar estos salvagesse han.tomado medidas en el C…</t>
  </si>
  <si>
    <t>…astante bien: '• : ‘ ■ Parts 2/ de Atril. ' ' ’ •y: jodo su exterior indica que no; tiene mas edad que ia que se El 19 S. A. R. Monseñor Duque de Angulema, acompaña dice. ^ do del Sr. Duque de Damas* del Sr.--Ministro de Marina, del Te ■ o Salsa del día 20. La renta se a^rió-i 102 50—El fin de niente general Conde Curial, Comandante de la primera división ■mes 4 10a 85—Los ducados á 95J.—L0S pesos á i¡óí,__El em militar, y de un numeroso Estado mayor*,’…</t>
  </si>
  <si>
    <t>Daoud-bajá</t>
  </si>
  <si>
    <t>558</t>
  </si>
  <si>
    <t>558 tan notables en los oficiales, que olvidados de lo que les pre sin duda amistosamente. El gobernador Daoud-bajá no está por vienen Jas ordenanzas, dan una idea muy triste de su instruc la guerra, y es, ademas un hombre de talento. El Principé dt ción, y lo pocb d¡«puestos que se hallan á llenar el objéto de su • Kcrmanchad, su mas próximo vecino, no la turba en manera…</t>
  </si>
  <si>
    <t>Daswood, Carlos</t>
  </si>
  <si>
    <t>Carlos Daswood</t>
  </si>
  <si>
    <t>…o' hay plorat pára los pueblos ni trono para lo» dé dicha Orden : al general Henrique Dearborn, una medalla .Reyes. ''*-•■■•■' - ‘ con el retrato de S¿'M. rodeado de diámantes: al capitán Carlos Daswood, comandante del navio Windsor-Castlt, Gran Cruz (1) Lo que se’sigue soló es un peqóc&amp;o extracta. de la Orden de la 'fórre y Espada.</t>
  </si>
  <si>
    <t>Dávalos, Toribio</t>
  </si>
  <si>
    <t>Toribio Dávalos</t>
  </si>
  <si>
    <t>…a labor con sus oficinas correspondientes; mar las armas á menos que pr..eda su tange. otra destinada á palomar, pozo noria, estanque, aguas manan E. M. del Perú. Coronel graduado D. Toribio Dávalos, se tiales, y mina que las conduce al pozo noria, que e! todo com gundo ayudante sargento mayor D. Josef Bravo de Rueda, al prende 7,524 estadales de tierra; tasada la posesión en 420,300 férez Pedro Arcebes. rs. vn. La persona que quiera hacer postura acuda…</t>
  </si>
  <si>
    <t>Dean</t>
  </si>
  <si>
    <t>…ndrés O-Rian , Capellán del batallón; dirigiendo á los Volun sesiones españolas en lo que alli se menciona, sino solo aquellas tarios después del evangelio un patético discurso el Sr. Dean Don que han luchado con heroísmo para conservarse libres (como el Andrés Corominas, en el que les inculcó los sagrados deberes que Éntre Ríos) ó que hayan consolidado un sistema (como ct Parar se imponían. Bendecida la bandera por dicho Sr. Pavorde, salió guay),…</t>
  </si>
  <si>
    <t>Dearborn, Henrique</t>
  </si>
  <si>
    <t>Henrique Dearborn</t>
  </si>
  <si>
    <t>…en ée invectiva Con ella, pues la Cóncépciori de-ViliaViciosa: al barón de Binder, Gran Cruz que siiiReiígion no' hay plorat pára los pueblos ni trono para lo» dé dicha Orden : al general Henrique Dearborn, una medalla .Reyes. ''*-•■■•■' - ‘ con el retrato de S¿'M. rodeado de diámantes: al capitán Carlos Daswood, comandante del navio Windsor-Castlt, Gran Cruz (1) Lo que se’sigue soló es un peqóc&amp;o extracta. de la Orden de la 'fórre y Espada.</t>
  </si>
  <si>
    <t>Debiendo, Anto</t>
  </si>
  <si>
    <t>Anto Debiendo</t>
  </si>
  <si>
    <t>…arin.=Francisco Perez.=rGerónimo-Ra mos y Piedras.=Tirso de la Mora.=:Bernardo Blanco.=LicenciaCircular de la Contaduría de Juros. do D. Antonio Josef Hurtado y Torres.=Licenciado D. Anto Debiendo procederse á la liquidación de réditos de Juros por nio Rodríguez y Ramos-sluan Antonio Añzola.sjuan Fran los devengados hasta fin de Junio del presente año, según previe cisco Rodriguez.esjoscf María Ponce de León.” ne el art. i.° del reglamento aprobado por…</t>
  </si>
  <si>
    <t>Decaux</t>
  </si>
  <si>
    <t>…r dad con un muro, es indispensable para esto comprar algunas nuestro Ministro de la Guerra, y por los Señores barón Cuvier, casas ó trozos de tierra contenidos dentro del parque. vizconde Decaux y marques de Forbin-des-Issarls, Consejeros de Sir Jacobo York no se opone á la dbncesion de la suma pedi Estado , á quienes encargamos sostener la discusión de este pro da; pero le es sensible ver gastar tanto dinero en un alca zar que yecto. no dejará de se…</t>
  </si>
  <si>
    <t>Dega, Pedro</t>
  </si>
  <si>
    <t>Pedro Dega</t>
  </si>
  <si>
    <t>…párrafo de la memoria de Mr. Carlos Remusat, que man Doña María dél Carmen ,y Doña Mañuela Herrera, D, Juan de dó imprimir la sociedad. Torres y.Roel, Doña .María Manuela Osteret, D. Pedro Dega,,Es un principio de estos, tiempos que el hombre tiene derechos no y Búrgos, D. Antonio de las Cuevas, Doña María Martí que están con el gobierno en la misma relación que el fin con los nez Pinillos, D. Juan Clemente Abella, Doña Bárbara Tejada medios. El pri…</t>
  </si>
  <si>
    <t>Delfín</t>
  </si>
  <si>
    <t>…uceso una verda Legión Peruana. Idem D. Joaquín Linares, idem D. Juan. dera pérdida de familia. Mendiburu, idein D. Santiago Gómez, ídem D. Domingo CaS. M. Carlos x, SS. AA. RR.el Sr. Delfín , Madama Ja Del- vero, teniente primero D. Manuel Noriega, ídem D. Manuel fina y Madama la Duquesa de Berry , se han trasladado inmedia Ríos, ídem D. Francisco Grados, idem segundo D. Josef Quitamente al sitio Real de S. Cloud. roga, idem D. Josef Carrillo, s…</t>
  </si>
  <si>
    <t>Delfina, An la</t>
  </si>
  <si>
    <t>An la Delfina</t>
  </si>
  <si>
    <t>…gnidad de chantre de la iglesia catedral de Mondoñedo, vacan do. Las señoras se dirigieron después a la habitación dé Madama te por. fallecimiento de D. Juan Francisco Martínez, á D. An la Delfina, y en seguida á las del Delfín y Madama la Du drés Santomi y Aguiar: para la de prior de la misma iglesia, va quesa de Berry. _En la derrota que ha sufrido la escuadra turca de Samos fue cante por muerte de D. Juan Francisco Romero, á D. Juan Ca nosa y Rico;…</t>
  </si>
  <si>
    <t>Delgado, Clemente</t>
  </si>
  <si>
    <t>Clemente Delgado</t>
  </si>
  <si>
    <t>…de Oyarza- tri, del Comandante de ingenieros el Capitán D. Manuel León, bal al de S. Sebastian, por consideración á los padecimientos que del Comandante de artillería el Teniente D. Clemente Delgado, han sufrido, en la pasada ¿poca. del Comandante de milicias D. Joaquín Tajonar, del Comandan te de la tropa de Marina el Subteniente de batallones D. Manuel Ayer salieron los Voluntarios realistas de esta Corte á dar Peña. Duró» la junta hasta las once de la…</t>
  </si>
  <si>
    <t>Delgado, Gregorio</t>
  </si>
  <si>
    <t>Gregorio Delgado</t>
  </si>
  <si>
    <t>…lgunos ejemplares de la gaceta núm. 141, col 2.1, de D. Bartolomé Garci-Martin á otra de la catedral de Cuen lín. 5.a, donde dice, donde ¡os hubiere, léase, donde no ios hu ca , á D. Gregorio Delgado y D. Dionisio Ceverio. biere. Segunda. En la gaceta núm. 139 del martes 2 del corriente, si En la sentencia pronunciada por el consejo de guerra cele anunciar la vacante de médico de los dos lugares de Navalucibrado en la plaza de Cartagena el 16 de Setiembre próximo pa llos de To…</t>
  </si>
  <si>
    <t>Delgado, Mariano del Carmen</t>
  </si>
  <si>
    <t>Mariano del Carmen Delgado</t>
  </si>
  <si>
    <t>…; Loa que al com Josef Rosas; dé subteniente á-los sargentos primeros D. Antonio prar éste y--«l anterior voluiben ,se-¡suscriban á los dos siguientes, Arrendó , D. Gabriel Vaiert&gt;D. Mariano del Carmen Delgado pagarán á rázonde 8 reales por cada uno, ó 34 por toda la obra. (¡S0-eontinU*rá.) D. JosefMattinez. *-'íf ~La suscripción estará abierta hasta la publicaéiou del tomo m. * . I. 1 ' 1 . EN LA IMPRENTA REAL. ¡i- -</t>
  </si>
  <si>
    <t>Delgado, Santiago</t>
  </si>
  <si>
    <t>Santiago Delgado</t>
  </si>
  <si>
    <t>…original hebreo y griego: la tarde de este dia, salieron sorteados los números siguientes: tratado útilísimo para los sacerdotes y maestros de latinidad: por *7. 6S. 75; 5 y «So. D. Santiago Delgado, presbítero. Se hallará en la librería de El premio de 2 500 rs. concedido en todas las extracciones á Antoran á 4 reales. las huérfanas de militares y patriotas que mlirieron en defensa El retrato de S. S. León xii, anunciado en la gaceta del 28 de la justa…</t>
  </si>
  <si>
    <t>Demuster</t>
  </si>
  <si>
    <t>…a compuso D. Antonio Covian, cura párroco de S. Ce no tardó Confalonieri en cuidar de este de acuerdo con el ex- cilio de Granada. En ella se omiten las vanas sutilezas, las opi . general Demuster (condenado hoy á muerte én rebeldía) uno de niones laxas y las ideas exóticas: es unresúmen de las obligacio los reos á quien S. M I. habia perdonado cuando estuvo en la nes, derechos y prerogativas de los párrocos, con unas reglas cla conspiración de Mantua.…</t>
  </si>
  <si>
    <t>Des-</t>
  </si>
  <si>
    <t>…bajo un magnífico ' relevar la guarnición francesa de las Antillas. dosel, y cubierto con un velo, que fue corrido á las nueve de la El 28' salió de este puerto el contraalmirante barón Des- mañana por dicho Sr. comandante general entre vivas y repeti Rotours con el navio Tridente y las fragatas Anjitrite, Armida y das aclamaciones de un gentío inmenso. Las dos lucidas compa Hermion. ñías del batallón de voluntarios Realistas de esta ciudad, dest…</t>
  </si>
  <si>
    <t>Des-Roiours</t>
  </si>
  <si>
    <t>…s se halla aun dividido en á la que se reunirán delante de Cádiz el navio Sancti-Petri,. don partidos, y el de los Borbones es bastante fuerte para que sea de va el contralmirante barón Des-Roiours, las fragatas Venus, preciso que los patriotas empleen en reprimirlo mucha vigilancia Hermion y l'etis; las corbetas Diana y Pomona; el brick Zebro y y firmeza de carácter. Uno de los mayores males de Méjico es la la goleta Deljina. falta de disciplina en la…</t>
  </si>
  <si>
    <t>Desmazure, Abate</t>
  </si>
  <si>
    <t>Abate Desmazure</t>
  </si>
  <si>
    <t>…salieron de sus ca FRANCIA. sas como fuera de sí, y entre los trasportes de la alegría mas Parts j de Febrero. sincera levantaban-sus.manos al cielo, bendiciendo las misericor El Sr. Abate Desmazure acaba de concluir su misión apostó dias del Altísimo por la libertad que empezaban á gozar , y por lica en el departamento de los Baj is-Pirineos. He aquí la última las lisonjeras esperanzas que se ofrecían á su imaginación de ver alocución que dirigió á los…</t>
  </si>
  <si>
    <t>Despacho, Secretario de Estado J del</t>
  </si>
  <si>
    <t>Secretario de Estado J del Despacho</t>
  </si>
  <si>
    <t>…n a las ciaras esta corte en la tarde del dia 25 de Julio último, ha hecho pre esta predispuesta opinión &lt;jue hay para su. admisión, abultando sente el Sr. Embajador de Francia al Sr. Secretario de Estado J del Despacho, que las circunstancias particulares que se notaronmas por malicia que por ignorancia la escasez y carestía para «n aquel acontecimiento, reducido en su origen á una quimerainutilizar las mejores leyes y soberanas determinaciones con un entre soldados de amba…</t>
  </si>
  <si>
    <t>Despacho, Secretario del</t>
  </si>
  <si>
    <t>Secretario del Despacho</t>
  </si>
  <si>
    <t>…salido bien, y el estan formes sobre el plan de ataque, como se habrá visto por las dos darte de la cruz ha sido otra vez bañado en la sangre de sus cartas que ha remitido á dicho Sr. Secretario del Despacho de la mártires. Guerra por el correo del dia anterior. Que para ello tiene ya „E1 capitán Khoieb-bajá, anclado en Mitilene hacia dos me Concluida la'batería de brecha á muy corta distancia del muro, ses con fondos ya que se habian puesto á su disposición, con…</t>
  </si>
  <si>
    <t>…a de Santillana á D. Casimiro El dia anterior se comunicó al Capitán general de esta pro de la Piedra y Urrutia: para la de Mansilla de las Muías á Don vincia por medio del Excmo. Sr. Secretario del Despacho de la Joaquín Perez Minayo: para la de Iznajar á D. Miguel García Guerra la Real orden que dice asi: Manfredi: para la de Tavara á D. Francisco Sainz Pardo; para „ Ha merecido la aprobación del Rey nuestro Señor el con lá de Sabiote á D. Josef Antonio Sánchez…</t>
  </si>
  <si>
    <t>…e embajada r.o es un mero Encargado de Madrid 13 de Noviembre de 1824. = Luis López Ballesteros. ¡c-.'ocios, sino Ministro plenipotenciario interino err fuerza ce Otra dirigida al Sr. Secretario del Despacho ae ¡anteada, aeda- ,i nombramiento de secretaras. Mr. Dónalas Urrdr.: este •.'.•.siró 1 -ando que las viudas que gozan pendones en el monte pío mudar ,'fsrT:' dr- ÍOS Puises-Biios ha«ta la Uc: y en el de oficinas, están exentas de purlju mum. ^ Carlos JBagot.…</t>
  </si>
  <si>
    <t>Devereux</t>
  </si>
  <si>
    <t>…hecho á instancia de un tal Ambrosio Edwards, que en otro tiempo suministró grandes provisiones de boca y guerra ál mas benéficos, los mas amados de los Monarcas; y de felicitar á general Devereux cuando paso á la América Meridional con el VV. MM. por su dichosa llegada á esta capital de provincia. cuerpo que habia levantado en Inglaterra. Este Mr. Edwards „ Admiradores de las heroicas virtudes de VV. MM., se li habia hecho varias reclamaciones al gobi…</t>
  </si>
  <si>
    <t>Diaz, Josef</t>
  </si>
  <si>
    <t>Josef Diaz</t>
  </si>
  <si>
    <t>…sus artes y embarcaciones de pescar en la costas de V. M.=Pedro Gerónimo Gomez.=Reg¡dor, D. Juan Alvade Portugal y Africa, se admita y considere como nacional á su rcz. =Diputado, D. Josef Diaz.= Andres Barbosa.=Juan Alanintroducción en nuestras plazas siempre que se presente en fres so Eorreto.xcijosef Zamorano. = Andrés Pérez déla Vega, se co. De orden de S. M. lo comunico á VV. SS. para su inteli cretario.” ‘ ~ gencia y demás efectos correspondie…</t>
  </si>
  <si>
    <t>Díaz, Josef Blas</t>
  </si>
  <si>
    <t>Josef Blas Díaz</t>
  </si>
  <si>
    <t>…rse quieto en la ribera. Vosotros habéis en Santos, D. Ramón Torres Espinosa, D. Cirilo Peña, D. Joa vuelto la Europa en una interminable cadena de conspiraciones. quín .Quintero, D. Josef Blas Díaz , D. Julián Varela de Seijas, Vosotros habéis hecho ver á esos Reyes, á quienes.denigra vuestro D. Luciano Suarez, D. Josef Arias, D. Francisco Alvarez y odio , que no pueden contener 14 sangre que corre á su presencia, D. Ambrosio Sánchez. En geometría práct…</t>
  </si>
  <si>
    <t>Diaz, Pascual</t>
  </si>
  <si>
    <t>Pascual Diaz</t>
  </si>
  <si>
    <t>…e lo que sacába escuadrón D. Manuel Fernandez Aramburu, teniente coronel mos de Chorini, Cumaná, Barcelona, Puerto-Cabello, Mara- mayor de caballería. caibo &amp;c. Dragones. Teniente D. Pascual Diaz, grado de capitán de - En el dia , ni en toda la república puede presentarse una ex caballería: alférez D. Gerónimo Ayala, grado de teniente de tracción semejante, porque las haciendas se hallan devastadas, y caballería. fus operarios ocupados en las armas, ó…</t>
  </si>
  <si>
    <t>Diego-Lobado</t>
  </si>
  <si>
    <t>…iRbt. nuestro ScrSóf ii&lt;Jmferar* para tres rdcíon&lt;:5-&lt;íe la ‘-iglesia ca— larguísimas ¿oluíiiaias'^;y los agentes que tidnen derramados por tedriide Cuenca , pWr falleciiniurto de D. Diego-Lobado 5 Don e! mundo no. Tu y cosa chica ni grande que no apliquen para Alfonso Colmenero y D. Alfonso Alocen y Merino, á D/flá¡venderlo, en sus: inmensos'repertorios; con la circunstancia de cido Antonio IklwvíírFÍaJ, Di Tomas Trúpita y D. Manuel Per que inada va…</t>
  </si>
  <si>
    <t>Diez, Fermín</t>
  </si>
  <si>
    <t>Fermín Diez</t>
  </si>
  <si>
    <t>…nego Sanz Teresa: para la de lo criminal y de policía de Cádiz á D. Jocio con gentes ricas , retiene en su poder muchos meses grandes sef María Tirado: para la de Ciudad-Rodrigo á D. Fermín Diez: sumas, de que dispone á su arbitrio, y los interesados gozan la para la de Benavente á D. Manuel Jiménez Navarro: para la de ventaja de no estar expuestos á un robo, y se excusan de llevar Granadilla á D. Vicente Sanahuja y Mev: para Ja de Motilla cuentas co…</t>
  </si>
  <si>
    <t>Diez, Polonia</t>
  </si>
  <si>
    <t>Polonia Diez</t>
  </si>
  <si>
    <t>…ente Galindo, por -uvas; pero causando siempre los mayores estragos. la escribanía de Seco. Para destruirla no hay mas arbitrio que el recorrer las vides . Se cita judicialmente á Doña Polonia Diez, casada con Don una por una; quitar y quemar al instante todas las hojas que se Angel Bucndia de La Bastida , para que dentro de diez dias , con ven rolladas, porque'estas están ocupadas del gusano ó larva, tados desde esta publicación, se presente en la escr…</t>
  </si>
  <si>
    <t>…orreos. españoles de dos mundos, dignos descendientes de ilustres godos, qué superando obstáculos inconcebibles se sacrifican; por la pros- Ignorándose la existencia y paradero de Doña Polonia Diez, ridad del Perú, se presentarán á los pucb!''s después de haber- de estado 'casada con D. Angel Bucndia de Labastida , residente 1 restituido la paz con el exterminio de ¡os enemigos de las en esta capital, se la llaipa y emplaza, para que dentro de seisE Esp…</t>
  </si>
  <si>
    <t>…icado coronel. Las providencias to de corregidor de esta villa, y por la escribanía de Manrique, das son dirigidas á su conservación y defensa, esperando en la se cita y emplaza á Doña Polonia Diez, de estado casada con pronta aproximación de la fuerza que V. E, disponga por lo in D. Angel Buendia de Labastida , para que en término de ocho teresante de su objeto. La perspicaz penetración de V. E, gra dias que por último é improrogable se le concede, com…</t>
  </si>
  <si>
    <t>Digeon</t>
  </si>
  <si>
    <t>…logos á su genio y proporciones; __El jueves último al medio día recibió S. M. en audiencia par „Las muestras de los productos de la industria española, para ticular al Excmo. Sr. vizconde Digeon , genera! en gefe del ejér- - que los inventores y artistas reciban de S. M. las mercedes que cito francés en España, á quien se espera hoy de vuelta en esta; Jos condecoren y estimulen. capital. - ,,E1 movimiento de nuestro comercio interior y exteriormente;…</t>
  </si>
  <si>
    <t>…lmazan á D. Josef Alebesque Casquete: para la de Fuen— Rey, vivan los Barbones salida á D. Manuel Perez Aransolo: para la de Valdeorras á En el mismo dia ha recibido el Excmo. Sr. vizconde Digeon D. Ramón Tejeiro: para la de la Puebla de Cazalla á D. Loren la Gran Cruz de S. Fernando, con que se ha servido condeco zo María Martínez de la Fuente: para la dcAstudillo áD. Fran rarle nuestro Sobekano. cisco Ruiz de Colmenares: para la de Santillana á D. Casimiro El dia an…</t>
  </si>
  <si>
    <t>…parte; y era menester también el testamento de un tirano para sión ce Cádiz vizconde Foissac I.atour.erPcr extracto conforme, apreciar dignamente el de un Rey. Ei General en gefe vizconde Digeon. Digámoslo de una vez, el testamento de Bonaparte es el ma VARIEDADES. yor de sus crímenes, puesto que los ratifica todos. Como su au tor no ha podido concebirlo sin depravación, tampoco su ejecu El Real conservatorio de artes, que la sabiduría benéfica dei t…</t>
  </si>
  <si>
    <t>…etalles, que se darán al público con D. Juan Barron, idem D. Lorenzo González, idem D. Josef la mayor prontitud posible. Castro, ídem D. Josef Tapia. Con este motivo el Excmo. Sr. vizconde Digeon ha da dado Húsares del Perú. Teniente D. Pedro Villegas, subteniente »l ejército francés en España la siguiente D. Josef Ignacio González, idem D. Calixto Perez, cirujano Orden del dia. D. Francisco Villegas. „El General en gefe anuncia con dolor al ejército…</t>
  </si>
  <si>
    <t>Digeon, Vizconde</t>
  </si>
  <si>
    <t>Vizconde Digeon</t>
  </si>
  <si>
    <t>…os del¡ comercio de los Estados Unidos para-embar Fernando. .;:'i ,¡ , ,, , . ■ ,¡r. .,.f'■•-.&gt; , ca ría en ;Altairifra ,/cón;la, circunstancia de que aL reclamar. que - El Excmo. Sr. Vizconde Digeon, que ha venido; hace poco era de .su pertenencia: replicaron, ios-federados ¿á ver donde son, tiempo de Francia: para: tomar el1 mando en gefe del referido ejér acuñados estos pesos? Y; esta plata, en barra ; vino, de los. Esta cito , se halla actualmente.en…</t>
  </si>
  <si>
    <t>Dijeon</t>
  </si>
  <si>
    <t>…al sin novedad en su importante salud. quiera potencia de Enropa que aventajase en Ja lucha con la Ru sta seria su rival, destruiría su influencia; y esto es lo único El Excmo Sr. vizconde Dijeon, Comandante general del ejér que le conviene salvar: este es el bien de los ingleses, porque es la cito aliado, ye! Sr. de Boís-Lecomte, Encargado de Negocios vida de su comercio, de sus fábricas y de su fuerza física y mo de S. M. Cristianísima cerca de esta…</t>
  </si>
  <si>
    <t>Dionisio</t>
  </si>
  <si>
    <t>…ara tres capellanías de coro de la iglesia catedral de Cuenca, vacantes por fallecimiento de D. Miguel Cruceta, Málaga 18 de Octubre. D. Bartolomé Ramos y D. Claudio Echevarría, á D. Dionisio La Real y militar orden de la Merced ha celebrado en este Herraiz, D. Severo López Esteban y D. Joaquín Ramírez; y para convento el capítulo general, que presidió el Excmo. y Rmo. una media ración de la iglesia catedral de Córdoba, vacante por P. Fr. Josef García Pal…</t>
  </si>
  <si>
    <t>Dionisio, Francisco</t>
  </si>
  <si>
    <t>Francisco Dionisio</t>
  </si>
  <si>
    <t>…de Pamplona. ra' de los papeles que forman la correspondencia que ha mediado entre el Gobierno irlandés y los magistrados de los condados in El Capitán general de la Isla de Cuba D. Francisco Dionisio surreccionados, después de la amnistía concedida en 1810 á los Vives, en su parte de 24 de Enero dirigido al Sr. Secretario de Riband men. Estado y deí Despacho de la Guerra, manifiesta para satisfacción, Mr.M. Goulburn , secretario general del vireinato de I…</t>
  </si>
  <si>
    <t>DionisioApclivár</t>
  </si>
  <si>
    <t>…altó Perú. el de Tórdesillas á D. JuanPeinadoí y Pino: paracldeBonfcrrail# Úna carta de Guayaquil del 7 de Entro dice lo siguiente: Boj- á D. Anselmo del Campo: para el deOlmedo á D. DionisioApclivár ha perdido ya las esperanzas de reparar las malas resultas llaniz: para el- de Carrion á D.'Gilidé S. Juan Benito: para délos últimos sucesos. La tentativa de insurreccionar' los pue él de Avila á D. Josef de Ibarlucea i'para’el de Marbella á Don blos de Basc…</t>
  </si>
  <si>
    <t>Dios, Antonio Cque</t>
  </si>
  <si>
    <t>Antonio Cque Dios</t>
  </si>
  <si>
    <t>…y dentro de FRANCIA. Jos muros de su capital. En 1816 se diano V. M. de ennoblecer Taris ro de Julio.la con su augusta Real presencia y la de su anciano Tio el Sere nísimo Infante D. Antonio Cque Dios tiene en su eterno des S. M. el Rey de los Paises-Bajos aciba de conceder á los ca canso); pero no contento todavía , Señor, con haberle dado un tólicos romanos de Bergen-op-Zoom un subsidio de 459 flori testimonio tan positivo de vuestra predilección, en 182…</t>
  </si>
  <si>
    <t>Dios, Francisco</t>
  </si>
  <si>
    <t>Francisco Dios</t>
  </si>
  <si>
    <t>…oten Concha y líint, para que en el nuevo término de tres meses acu te y frágil el que se considera en el lazo del matrimonio; es dan por sí ó por sus representantes á percibir de D. Francisco Dios, testigo del juramento y vengador del perjurio. La ley, dé Pastor y Calle, síndico, con D, Pedro de Stnidts , del dicho con bil obra del hombre, cuando no tiene una sanción mas elevada, curso, el dividendo que les ha cabido en el último reparto acor no puede…</t>
  </si>
  <si>
    <t>Director</t>
  </si>
  <si>
    <t>Gaceta de Madrid n.º 62</t>
  </si>
  <si>
    <t>…abido en los efectos correspondientes á su cumplimiento. Dios guarde á tender ni cumplir su soberana determinación, dictada para con V. S. muchos años. Palacio 12 de Mayo de i324.=Sr. Director solidar el crédito, y aliviar á las familias que fundan en él su de la Liquidación.=Ballesteros. suerte. Asi es que algunos Intendentes ignoran qué clase de cré Circular de la Dirección general de Rentas. ditos deben recibir, y los acreedores cuáles son los q…</t>
  </si>
  <si>
    <t>…adores del género humano, no volverá que señala el mismo Real decreto de 8 de Marzo al Excmo. Se á verse sojuzgada por su perfidia. Y véanse ya descubiertas las ñor Presidente, al Sr. Director de la Caja, y al Sr. Fiscal del su causas por que en la presente ¿poca se ha podido realizar la pro premo Consejo de Hacienda, con lo que se finalizó tan solem mulgación del Real decreto de 4 de Febrero anterior, que debe-, ne acto. mos mirar como el cimiento…</t>
  </si>
  <si>
    <t>Director, Comandante'géheral y</t>
  </si>
  <si>
    <t>Comandante'géheral y Director</t>
  </si>
  <si>
    <t>…stantes que les sirviera de castigo el tiempo que llevaban de El conde de Balbirmi, Ayudante dé la Guardia Real, 'Sscií prisión, y se pusieron en libertad. nombrado por el Excrnó. Sr. Comandante'géheral y Director in Y sobre lo acaecido en Santiago la noche del 25 de Enero de terino de ella, de ¡a causa qíte se sigue contra el sargento de 1824 se impusieron por castigo correccional á Juan Seijas, Bal brigada IX Juan Ponce, los sargentos Eusebio Miguel y Gerva tasar Sei…</t>
  </si>
  <si>
    <t>Ditman</t>
  </si>
  <si>
    <t>…vista, mas nutritiva y meses de Julio y Agosto del benéfico influjo de estas aguas , de mas fácil de conservarse. que ya hizo mención Bowles, que las visitó, y halló ser de Lr _E1 profesor Ditman , que predijo muy bien el mal tiempo que misma naturaleza que las de Coterest en Francia, y las que hay hemos tenido en el mes de Mayo, se explica respecto al mes de próximas á Gibraltar. Junio en los términos siguientes: Oziedo 5 de Junio. ■ ■ „En los paises…</t>
  </si>
  <si>
    <t>Diz, Francisco Antonio</t>
  </si>
  <si>
    <t>Francisco Antonio Diz</t>
  </si>
  <si>
    <t>…no podéis defender vuestras riberas, retiraos al interior Henestrosa , D. Julián de R.etamosa, D. Gregorio Rodríguez, y abandonad al enemigo vuestros pueblos desiertos, que él mis D. Francisco Antonio Diz y D. Josef Salvador López del Pan; mo se destruirá faltándole los recursos. Numerosos cruceros cor siendo Secretario el Oficial mayor de la secretaría del propio Tri ren el Océano para, dar los últimos golpes al comercio espirante bunal D. Josef Martínez. de Portugal. ,.Deponed…</t>
  </si>
  <si>
    <t>Dogny, Antonio</t>
  </si>
  <si>
    <t>Antonio Dogny</t>
  </si>
  <si>
    <t>…llamadas de estuche los cosecheros de vino en general que tenemos nuestro despacho y comadrón, sin descender á las de sangrar ni afeitar. Los que en la habitación de nuestro socio D. Antonio Dogny, Cónsul de quieran pretender Jo harán en el término de 15 dias, contados Prusia, cálle de la Canuda, casa, Ortega, número 8 , en donde desde esta publicación. cualquiera puede verbalmente ó por correspondencia entablar re Segunda edición de la cbm intitulada:…</t>
  </si>
  <si>
    <t>Dome-, Tomas</t>
  </si>
  <si>
    <t>Tomas Dome-</t>
  </si>
  <si>
    <t>…que ha En Ja mañana del día iz entró en este puerto el bergantín tatemado á su partido.? De ios consípiradores contra la república y goleta español Cristina, su capitán y maestre D. Tomas Dome- -en favor de aquel inconsecuente se mandó ajusticiar á cuatro, ■riedi, procedente de la Havana, en 33 dias (para cuyo puerto .entre ellos un tal Valdés, havanero. Varios individuos del Con■había salido de este el 3 de Marzo último), con azúcar i café y • gres…</t>
  </si>
  <si>
    <t>Domenjó, Juan Enrich y</t>
  </si>
  <si>
    <t>Juan Enrich y Domenjó</t>
  </si>
  <si>
    <t>…s quisiesen tomar el trabajo de desgranar las Las declaraciones de los Sres. D. Joaquín Soler, D. Mariano uvas para hacerlas fermentar solas, no hay duda de que el.vino Sagristá , D. Juan Enrich y Domenjó, y D. Juan Soler y Soler, seria aun mucho mas exquisito, porque el escobajo le da siempre otros hacendados y cosecheros de vino de la mayor honradez y alguna aspereza. probidad, son poeoí mas ó menos del mismo tenor sobre los re El aparato está hecho para obr…</t>
  </si>
  <si>
    <t>Domingo</t>
  </si>
  <si>
    <t>…Consejo Real para que los Abogados, Escriba tribunal ¿ contestar en ciertos autos civiles, formados á pedi nos y Procuradores,'recibidos de-tales en- tiempo del gobierno mento; de D. Domingo .González Espinosa; pues de lo contrario llamado constitucional, acrediten que se hallaban con1 los estu le parará ehperjuicio que haya lugar.; dios y requisitos prevenidos por las leyes anteriores. (Gaceta Lecciones escogidas para los niños que aprenden á le…</t>
  </si>
  <si>
    <t>…ud. ción de estos efectos, según tos benéficos deseos del Rey nuestro SeñoT, ha dispuesto anunciar al público que tos vales de 100 pe Atendiendo S. M. á los méritos y servicios de D. Domingo sos de la creación de Mayo pertenecen todos á la clase de conso lidados , y de la de 200 los que se comprenden en la numeraciónMaría Barvafon, Intendente que fue por Ir Regencia del Reino que á continuación se expresa; por cuyo medio dichos tenedores, del ejé…</t>
  </si>
  <si>
    <t>…ones de duros, y debe advertirse que desde el año 21 al pre 1^*” D. domingo Reaúo, capitán D. Anastasio Encinas, idem sente ha perdido los 10 millones anuales que le producían sus D. Domingo í.Iillan, idem D. Ramón Saavedra, ayudante ma tejidos de laca y algodón, sin que pueda resucitar estas fabricas yor graduado de capitán D. Josef Ignacio Plaza, teniente pri en mucho tiempo, tanto porque la introducción extrangera no mero ayudante mayor D. Fra…</t>
  </si>
  <si>
    <t>Domínguez, Casimiro</t>
  </si>
  <si>
    <t>Casimiro Domínguez</t>
  </si>
  <si>
    <t>…ispersado. Algunos opinaron que todo Velviestrc de Candemuño, provincia de Burgos, en los autos de esto 00 habia sido sino una estratagema del presidente para ave testéméntaría de D. Casimiro Domínguez de la Torre, del cariguar el número y fuerza de sús amigos, y muchos creian que rnercio que fue de la ciudad de-Burgos, y que penden en aquel era el preludio de asuntos mas serios ¡ . juzgado, se cita y emplaza- á los acreedores del D. Casimiro para Gaceta de…</t>
  </si>
  <si>
    <t>Domínguez, Pedro</t>
  </si>
  <si>
    <t>Pedro Domínguez</t>
  </si>
  <si>
    <t>…tienen hoy que llorar al Excino. Sr. D. Antonio tares, Mandando igualmente S. M. que el intendente de Castilla Vargas Laguna, embajador de España. Un terrible ataque deapola Vieja D. Pedro Domínguez ponga inmediatamente en pose plegía , que le paralizó todos sus miembros sin dejarle mas movi sión de su empleo de cirujano del enunciado hospital de S. Juan miento que en los ojos, lo llevó á la eternidad antes de ayer á las de Dios de Valladolid á D. Jacint…</t>
  </si>
  <si>
    <t>Dominio</t>
  </si>
  <si>
    <t>…olos siguientes: Para el dejnato de la iglesia catedral de Mallorca, bajo el grado 12 de latitud N., país tan elevado como acaba de vacante por fallecimiento de D. Josef Montis, á D. Dominio verse; pues que en el mes de Diciembre se siente allí un frío tan Caselbs: para una caaongía de la iglesia catedral de Teruel, va intenso como en Europa bajo el grado 50. Si se considera que el cante por fallecimiento de D. Pascual Gil, á D. Pedro Benedic hie…</t>
  </si>
  <si>
    <t>Don</t>
  </si>
  <si>
    <t>…nombre de la ciudad de Aloguer de la Frontera y voluntarios defecto de pruebas Legales, y reconocido mecerte Luis Mor,-ti (1). Realistas de infantería y caballería de la misma el Señor Don -—El proceso de los revolucionarios de !e Lombarda, que acaba Juan Downie, Mariscal de Campo de los Reales ejércitos, y de terminarse en Varona , digno de atención por las relaciones segundo Comandante general de Andalucía, y el Sr. D. Federico que tiene con…</t>
  </si>
  <si>
    <t>…ca correspondiente. En su lugar, y en consideración á la lite Esta de los vocales. Por lo tocante á los cuerpos públicos intere ratura, lealtad y demas prendas que concurren en el doctor Don sados en el Banco, el Secretario de este establecimiento, con ar Manuel Fernandez y Varela, Dean de Lugo , le ha nombrado S. M. reglo al capítulo 4.0 del mencionado reglamento de Juntas gene Comisario general de Cruzada, Subsidio y Excusado con el suel rales,…</t>
  </si>
  <si>
    <t>…tal Ha vana, con carga de cafe y añil , conduce de pasarte un sargen «vez soy yo el débil instrumento de que ha querido valerse. A to, un cabo, un músico'y tres soldados. Dice su capitán Don «vosotros, que estáis encargados de instruir la juventud, toca Baltasar Cardeil que el dia de su salida,que fue el 7 de Abril, lo ,,consolidar el bien que he podido hacer, inspirándole I09 prin verificaron ios buques de guerra siguientes: fragata Sabina, cor…</t>
  </si>
  <si>
    <t>…ia. ciudad. Un profuso número de arañas y otro de hachas de cera _ El Observador austríaco anuncia que S- A. el Príncipe de Me- de cuatro pabilos iluminarán este ornato , obra del profesor Don ternich no irá á reunirse con su Soberano en bohemia, pues debe Juan Lizazoain; y por-lo perteneciente á carpintería del alarife sas.ír el día 23 para Tegernseé, donde pasará algunas semanas, de dicho ramo D. Juan Konora. i.a salida de S. M. I. de Petersburet…</t>
  </si>
  <si>
    <t>…lNuevo- ría Angela, Doña Catalina, Doña Francisca yDoña María Lui Mundo, y halla un contraste inexplicable. Los griegos ,dice, tie sa Orell, sobrinos y herederos del difunto señor brigadier Don nen á su favor los sentimientos simpáticos de religión y de-fi Ramón Orell, contra quienes está siguiendo autos en este juzga lantropía de toda la cristiandad. Ellos pelean por libertarse del do la señora Doña Ramona de Rojas, viuda del referido señor alfange…</t>
  </si>
  <si>
    <t>…s mas, quedando con derecho á continuar en el remate ANUNCIOS. por este término si asi les acomodase, cuya voluntad de seguir ó Por providencia dada en 28 de julio último por . él Sr. Don no, ia deberán declarar expresamente ála vía reservada de Mari Esteban Diez de Prado, teniente segundo, de,corregidor de.esta na antes del i.° de Mayo del año anterior al del calendario, en villa, y escribanía de D. Antero Casado , á pedimento de la par terad…</t>
  </si>
  <si>
    <t>…esentaba gación el bergantín ingles el Tjlvr, capitán Isaac Fox, condu á menudo sus mas bellas frases y pemomientos. Ha ocurrido con ciendo desde el pueito de Qullca en el Perú al brigadier Don frecuencia sorprenderse ¡os poetas y oradores modernos al oirle Baldomiro Espartero, gefe del Estado mayor de aquel ejército citar sus versos y períodos mas felices. Escribía con rara facili Realista, con pliegos del Virey Laserna para el Soberano. En dad , y…</t>
  </si>
  <si>
    <t>…minería, se hizo presente, que respecto á haberse publicado la dispuso el Sr. gobernador intendente disfrutar con todos los con gloriosa restitución de nuestro augusto Soberano el Señor Don currentes el gran banquete que de antemano estaba preparado, Fernando vii al trono de sus mayores, según la antigua for y en él no se escuchaba otra voz que la de viza el Rey, vka el ma del Gobierno español, debia seguirse inmediatamente la SqberaSo, brindand…</t>
  </si>
  <si>
    <t>…empresas contra Idem 26. En Mendoza hubo una insurrección temible el 28 el ministerio, se han tomado como efectos del mal humor que de Junio. Las tropas pedian la destitución del gobernador Don le causó este accidente, y que ha procurado templar con senti Juan Albino Gutiérrez: presentóse este á caballo delante de ellas; miento y esperanzas relativas á lo que ha perdido. Por lo demás pero tuvo que echar á correr al oir gritar libertad para siempre,…</t>
  </si>
  <si>
    <t>…Noviembre. particular en la Real orden de 3 de Febrero de 1819; cuyo im El Rey pasó el 28 de Octubre á ver las cabras del Tibet per previsto caso hizo presente Marguello al nuevo intendente Don tenecientes á los rebaños de Mr. Ternaux, y han sido traídas Pedro Domínguez , sucesor de Pastor Perez, pidiendo en con aquí para venderlas. Estos animales o» lo -iet»r¡or se diferencian secuencia su reposición tan justa, la que no consiguió, y sí solo poco d…</t>
  </si>
  <si>
    <t>…cuartos en ¡a propia forma en las principales capitalesdelas pro retirado; D. Salvador Escandon, brigadier; D. Josef Erroz, ca vincias de este reino. Por lo que resulta contra el coronel Don pellán de altar de S. M.; D. Jorge Crespo, D. Antonio Otdo- Agustin Marqueli, le condeno en dos años de arresto en el cas fiez., presbítero, tiple de !a capilla Real; D. Francisco Barrio, tillo de Sta. Cruz de Tenerife; al de igual clase D. Antonio Tepresbíte…</t>
  </si>
  <si>
    <t>…o. . ; Burgos. Teniente ‘Coronel mayor D. Juan Antonio' Pardo, - Los estragos de aquella capital sobrepujan á cuanto podíamos grado dc coronel de infantería : teniente graduado de capitán Don creer. Ya se han sacado de las casas 78 cadáveres de habitantes -Francisco María del Valle, capitán efectivo de infantería,. y aun faltan 80. La inundación se ha extendido cinco leguas en Hitado mayor general. Teniente coronel mayor segundo-ayu circunferencia…</t>
  </si>
  <si>
    <t>Donvin-</t>
  </si>
  <si>
    <t>…Primer batallón del Imperial Alejandro. ■'.Gradó de teniente arrebatando toda la atención de Jos castellanos el deseo de ver á coronel a ios capitales D7. Joaquín Rubin de1 CéliS, D. Donvin-*- los augustos Padre y ¡Hermana de $ú virtuosa Reina, y de salu ’go Alonsój D; Josef Brisuelá , D.Aritonió Palomares ,*D. An darlos con vivas tan afectuosos-como reiterados. ¡ s . . tonio. García y D. Juan James :: erde c5pitaná l0s tenientes Don Franciscó; S…</t>
  </si>
  <si>
    <t>Dorca, Josef</t>
  </si>
  <si>
    <t>Josef Dorca</t>
  </si>
  <si>
    <t>…anos sobre estas D. Melchor Mató: para otra, vacante por el de D. Juan Roca, habilitaciones, no puede estar al alcance de ningún extrangero á D. Andrés Serch: para otra, por el de D. Josef Dorca, á Don en mucho tiempo. (Cómo á un hombre que no tiene ni camisa Braulio López de Laudache: para una canongía presbiteral en la puesta ni domicilio se le han de entregar intereses!.... Asi es que santa iglesia de Barcelona, vacante por fallecimiento de D. Ig…</t>
  </si>
  <si>
    <t>Doudeáuville</t>
  </si>
  <si>
    <t>…unto Rey á su última inorada. para obrar cierto grado de dignidad ó de bajeza. Parir 2£ de Octubre. • \ • :■ En prueba de esta verdad referimos la anécdota siguiente El Evcmo. Sr. duque Doudeáuville ha hecho la entrega á Mr. Ocurrida en esta corte pocos dias há. el gran limosnero de Francia de los corazones .'de Luis xm y Un artesano, voluntario Realista, que se habia trabado de Luis xiv. El Rey ha mandado que estos ilustres restos, como- palabras con tr…</t>
  </si>
  <si>
    <t>Downie</t>
  </si>
  <si>
    <t>…5 del próximo mes de Noviembre, retrato de S. M. presenció este acto de amor, dé unión y de res i las once de su mañana , en su casa-posada calle de Relatores, peto. El benemérito general Downie, y el dignísimo coronel de núm. 19; las cuales son; á saber: una casa-palacio y otras tris la Lealtad lo descubrieron, y dados los tres respetuosos vivas, el mas pequeñas: en dicha villa, y otra arruinada junto-al convento capitán de ingenieros D. Pedro Anton…</t>
  </si>
  <si>
    <t>…erdad, la conduc ley que su antojo y el desahogo de vergonzosas pasiones. Las ta de tales europeos. Al principio de nuestra revolución eran proclamas que al efecto ha publicado el general Downie, cuyas con nosotros para despojar á los españoles é ir á la parte de lo copias tenemos á la vista, abundan en estas :&gt;asmas ideas, pa que se les tomaba. Después que ya no había que agarrar á estos, tentizan los buenos principios que le animan, y en las órdene…</t>
  </si>
  <si>
    <t>Downie, Juan</t>
  </si>
  <si>
    <t>Juan Downie</t>
  </si>
  <si>
    <t>…gundo Cabo mo ) el día 8 de Febrero próximo á las 10 de la mañana en di .Coínandnnt? general de Andalucía-al Mariscal de Campo de loa cha Auditoría de Guerra. i.. Bcales ejércitos D. Juan Downie, por consideración d sus dis-r Por providencia del Sr. Intendente del ejercito y reino de jtínguidos..m¿ritps y servicios, Valencia se subasta por arriendó él Señorío de la villa de Sueca, que consiste en la partición de fruros, fincas, censos, derechos y ./A…</t>
  </si>
  <si>
    <t>…uatro capita nes con espada en mano ocupaban sus cuatro ángulos, en los qu* Sezilia 11 de Noviembre. habia en eler'acion proporcionada colocadas cuatro elegantes es El infatigable general D. Juan Downie, segundo comandante tatuas del tamaño natural, que representaban varias virtudes, general de Andalucía, cumpliendo con el honroso encargo que le y en el lado izquierdo un subteniente con su bandera. El pabe ha cometido el Gobierno para la formación de cuerpos…</t>
  </si>
  <si>
    <t>Draper, Nicolás</t>
  </si>
  <si>
    <t>Nicolás Draper</t>
  </si>
  <si>
    <t>…adecido igualmente. ber tenido efecto el nombramiento que S. M. se sirvió hacer en Tambán en Luneville se ha salido de madre el Vezouza. Los D. J uan Antonio Ferrer y Palmarola, á D. Nicolás Draper y moradores de siete ú ocho casas llamadas el Boujueáto fueron Plantada. sorprendidos tan de repente, que no tuvieron tiempo para salir ni Igualmente se ha servido S. M. nombrar, á consulta del mis proveerse de víveres, de modo que no hallaron otro arbitrio q…</t>
  </si>
  <si>
    <t>Drena, Andrés García</t>
  </si>
  <si>
    <t>Andrés García Drena</t>
  </si>
  <si>
    <t>…a por el Sr. Regentin continuará sus ejercicios plaza de Juez mayor de Vizcaya en ¡a Chanciliería de Vallado- de fantasmagoría y juegos de suerte de simple fuerza. El payaso lid á D. Andrés García Drena. negro contribuirá con sus gestos á la risa de tus oyentes: los bo letines de entrada se hallarán en el despacito de la lotería.” Asimismo se ha servido nombrar S.,M. para segundoTenien- Sin embargo la secta de los momistas tomó mas vuelo y con te rfé Corregi…</t>
  </si>
  <si>
    <t>Droualt</t>
  </si>
  <si>
    <t>…ones.” El Príncipe de Polignac y cuantos le acompaña del furor de los turcos, recibiéndolos á bordo del Amaranto, su ban han sentido profundamente la pérdida de su apreciabilísimo capitán Droualt. El navio principal de los ipsariotas (el Leóni pastor, el cual se hallaba á los 79 años de su edad. das ) fue socorrido por la goleta Iris en el momento en que __El Courier contiene un artículo muy largo sobre la política iba á perecer. del Gobierno ingles r…</t>
  </si>
  <si>
    <t>Duchen, Salvador</t>
  </si>
  <si>
    <t>Salvador Duchen</t>
  </si>
  <si>
    <t>644</t>
  </si>
  <si>
    <t>…ino, en las santas misiones de Za Acto continuo el profesor de la escuela de dibujo, de adorno ragoza , y se F añade un Ejercicio muy útil é importante para y disecado de animales D. Salvador Duchen, grabador de cáma él trance de la agonía: un tomo en 16, ¿ a rs. y medio en ra de S.M., presentó las obras ejecutadas por sus alumnos, entre pasta. Se hallarán «n la librería de Hurtado. EN LA IMPRENTA REAL.</t>
  </si>
  <si>
    <t>Dueñas, María del Pinar’Fibaut y</t>
  </si>
  <si>
    <t>María del Pinar’Fibaut y Dueñas</t>
  </si>
  <si>
    <t>…ticia acomodada-á las pasiones, y, favorable a asimismo entre otfos á Doña María del -Carmen Annus de Cirlos revolucionarios y á las revoluciones. Aun no tiene código,' cunrregiú, Doña María del Pinar’Fibaut y Dueñas, Doña Mapero se conoce de qué especie será; pues habiendo llamado á los ría lgnacia Nieto,.D. Antonio Barrio,:Doña María Eusebia liberales en su auxilio, claro es que pretende fundar la doctrina Fowy Ataré», Doña María Velasco, Doña Vicenta- Ramos y del liber…</t>
  </si>
  <si>
    <t>Dulantro, Manuel</t>
  </si>
  <si>
    <t>Manuel Dulantro</t>
  </si>
  <si>
    <t>…de capicieron y fomentaban. L). Melchor Alvarez, idem segundo D. Manuel Alvarado, Asi se buscan, señores del Grito de Sombrerete, los resultados ídem D. Josef Puertas, subteniente D. Manuel Dulantro, idein para convencer. Si vmds. hubieran puesto una cuenta igual del D. Carlos Godoy, idem D. Eugenio Mardones, cadete D. Josef estado en que tenian la viña, y probasen que los españoles con L^ai*}'an Dulantro, ídem D. Antonio Jímeno. tu residencia en el rein…</t>
  </si>
  <si>
    <t>Duperré</t>
  </si>
  <si>
    <t>…elitos. (Je continuará Tenemos algunos números del periódico que se escribe en París i 9 de Julio. Rio-Janeiro con el título de A Estrella Brasileña, que alcanzan El vicealmirante barón Duperré ha salido de Brest en el na hasta el mes de Abril: habla bastante de los pretendidos Estados vio Tridente, acompañado de las fragatas Anjitrite, Vestal, Nin independientes de nuestras Arnéricas, y como su voto no puede fa, Armida, y la goleta Fauvette. ser so…</t>
  </si>
  <si>
    <t>…viagero que decia que un cuerpo de 49 hombres acababa de embarcarse en las tribus que viven en las riberas del Nilo, á la otra parte de la Brest para ir á unirse á la escuadra del almirante Duperré. Otras catarata de Assouan, tienen tal pasión por estos animales, que tropas que se reúnen en la Martinica .deben también formar par cuando quieren poner fin á sus guerras suelen estipular muchas te de esta escuadra, que dicen se compone de 2 navios de línea,…</t>
  </si>
  <si>
    <t>…tre los enemigos de la le ron el 28 de Agosto. La expedición se puso luego en viage pa gitimidad en los dos primeros años de la restauración, ha aban ra reunirse á las fuerzas del almirante Duperré en la Martinica, donado este partido por unirse al del Rey. Lo supone dorado de donde había reunidas otras tropas, que unidas á las que iban d« las mas preciosas cualidades de corazón y entendimiento; peto Europa debían caer sobre Santo Domingo. seducido por…</t>
  </si>
  <si>
    <t>Duque</t>
  </si>
  <si>
    <t>…igurosa oposición. Los que quieran oponerse á ellas han de y condenado á muerte en Francia. tener las circunstancias siguientes: voz de bajo , ó á lo menos de __S. A. R. el Sermo. Sr. Duque dé Burdeos dará esta tarde una barítono: destreza en el canto llano é himnódico, y en iguales función, á que están convidados mas de 200 niños de su edad. circunstancias será preferido el que sepa canto de órgano: que Se representará el Tamborcito de Logroño,…</t>
  </si>
  <si>
    <t>…Real Familia, y en loor del ejército realista, y particularmente nes que tiene en las plazas, y las tropas que mandan los Gene del auxiliador y de su muy heroico Gefté el Serbio. Sr. Duque de rales Valdés, Canterac, Carratalá y Olañeta, se compondrá el Angulema, el libertador: por un amanté de SS. MM. y A A. Se ejército de 17 á ipQ hombres perfectamente instruidos y disci hallará en las librerías de Quirós, de Novillo, de Collado, de plinados.…</t>
  </si>
  <si>
    <t>…e se le admitirán tn metálico; cuyos efectos estarán visibles entre los propietarios que hayan aumentado en la isla el número á los licitadores diariamente en casa de dicho Excmo. Sr. Duque. de estos árboles'preciosos , ó perfeccionado la calidad de su fruto. El Jacobinismo, obra interesante en todos tiempos, y mas El Consejo general del departamento ha añadido 89 rs. mas en las circunstancias presentes: su autor D. Josef Gómez Herá estos primer…</t>
  </si>
  <si>
    <t>…io de ios que roquial de Bueña-Nueva han mandado celebrar un solemne fu defendiendo al Rey )' Religión derramaron su leal sangre en el neral en conmemoración de S. A. R. el Sermo. Sr. Duque de campo del honor. Berry. Estos solemnes y piadosos actos fueron presididos y dirigidos — Ha llegado de S. Petersburgo un correo extraordinario, que por el Sr. 1). Manuel González Gay oso , Alcalde mayor de esta salió ayer para Madrid, después de haber tenta…</t>
  </si>
  <si>
    <t>…opa. El venerable cabildo Catedral ha __ S. M. , por Real decreto de 23 de Setiembre último, ha nom contribuido por sn parte con toda eficacia á dar mayor lucimien brado al Sermo. Sr. Duque 'de Burdeos Coronel general de Sui to á este acto fúnebre. Todo el clero de la ciudad, las autorida zos, poniendo al lado.de S. A. por ayudantes de campo á los des civiles y militares, muchos oficiales españoles é infinitas per Sres barón de Gady, barón Vasse…</t>
  </si>
  <si>
    <t>Duran, Luis</t>
  </si>
  <si>
    <t>Luis Duran</t>
  </si>
  <si>
    <t>…querido hacer el ensayo ha perdido el dinero y hecho nacio Jipell, á D. Rafael Bonet: para otra, vacante por el de retraer á ios demás , para no cuidar sino de redondear sus nego D. Luis Duran, á D. Salvador Vilella: para otra diaconil, va cios , y ponerlos á cubierto del asalto de tanto vagamundo que cante por el de D. Mariano Oliveras, á D. Armengol Pal: par» hormiguea por todas partes en aquel vasto continente , y que sa otra, vacante por el de…</t>
  </si>
  <si>
    <t>Duró, Juan</t>
  </si>
  <si>
    <t>Juan Duró</t>
  </si>
  <si>
    <t>…de ido© de Tormes á D. Nicolás Alonso Campal: para la de Sepúlveda á hombres , rompí el fuego con 800 de que se componía mi fuerza. D. Nicanor Diaz Lavandero: para la de Almansa á D. Juan Duró la acción media hora con la obstinación mas infernal Antonio Bernal: para la del Puerto de Santa María á D. Rafael que puede figurarse, hasta el término de cesar los fuegos y ata Abreu: para la de Rute á D. Fernando López y Villen: para la carse á la bayoneta…</t>
  </si>
  <si>
    <t>Duzau, Manuel</t>
  </si>
  <si>
    <t>Manuel Duzau</t>
  </si>
  <si>
    <t>…no pocia, ó la había d¿ perder', ó exponerme á perder los dos buques ; ¿diap fjii^dar de su certeza, y consideraban propio de su delicadeza ep vista de lo cuál di orden al piloto D. Manuel Duzau, á quien suspender todo acto que tenga relación, y en su consecuencia encargue dfí maááo ¿e.lá presa, que virase en vuelta de tierra, y retírarsp á Montevideo á esperar las órdenes de S. M. Mas como .procijra^tntnar «tjiúérto de Matanzas ó este, y que en;caso…</t>
  </si>
  <si>
    <t>Dzonga</t>
  </si>
  <si>
    <t>…Mr. Sharp, que nadie desertan muchos. Sus'puntos'avanzados se encuentran á cuatro conoce; y probablemente será el mismo forjador de noticias que leguas-del campo,: mandados por el general Dzonga, y otras cua hizo correr antes de ayer la de un nuevo triunfo del libertador. tro ritas allá están los tu reos'en el fuerte de Carvanzera. Mauro Puede ser que de victoria en victoria llegue á caer antes de mu cordato, por desgracia no-tiene caballería, y acab…</t>
  </si>
  <si>
    <t>D’Arbaud-fougues</t>
  </si>
  <si>
    <t>…en Suiza , está encargado, interina casa del Capitán general, á que concurrieron las mismas personas mente de la dirección de los trabajos políticos del ministerio de y el general conde D’Arbaud-fougues con su plana mayor y toda Negocios extrangeros, reemplazando al conde Rauzan, que se la oficialidad de la plaza.y departamento, y todo el dia estuvie ocupará en otros asuntos. ron engalanados los balcones y ventanas“de la ciudad con visto ,,Palacio de las Tul…</t>
  </si>
  <si>
    <t>Eanda, Andrés</t>
  </si>
  <si>
    <t>Andrés Eanda</t>
  </si>
  <si>
    <t>…e quiera hacer postura acuda dentro del Legión Peruana. Sargento mayor D. Francisco Benavides, propio término á dicho Sr. Juez y citada escribanía, donde se capitán D. Juan Ramos, teniente D. Andrés Eanda, ídem Don admitirán las que se hicieren siendo arregladas. Antonio Mas, subteniente D. Manuel Riberos, ídem D. Josef Por providencia del tribunal del consulado de Cádiz se cita Alcántara , pasó en su clase al batallón de Arequipa, ídem Don y emplaza á cualqui…</t>
  </si>
  <si>
    <t>Eaut’sta, Juan</t>
  </si>
  <si>
    <t>Juan Eaut’sta</t>
  </si>
  <si>
    <t>…le merece. jor decir el segundo del famoso riunt. Se esperaba á W. Cobett, que en cualidad de apologista de Payne era objeto de curiosidad En atención á los méritos y servicios de D. Juan Eaut’sta para la mayor parte cielos espectadores; pero no pareció, ni aun Jiménez de la Serna, Director eclesiástico de la Casa de Eages, envió recado de la causa que le impedia el presentarse, cuya ir ha venido S. M. en nombrarle para la Cap Lanía de ia Real Ca rever…</t>
  </si>
  <si>
    <t>Echavarría, Mercedes</t>
  </si>
  <si>
    <t>Mercedes Echavarría</t>
  </si>
  <si>
    <t>…el Jacobinismo, listas y la obra anunciada, que Doña Nicolasa. Doña Justina y Doña Manuela García: Don son dos tomos en 4.0 bastante abultados, se venden en Madrid Juan Antonio y Doña Mercedes Echavarría: D. Juan Manuel en la librería de Sojo. * EN LA IMPRENTA REAL.</t>
  </si>
  <si>
    <t>Echevarría, Pablo</t>
  </si>
  <si>
    <t>Pablo Echevarría</t>
  </si>
  <si>
    <t>…que se tienen por liberales nos ponderan sin El de Brigadieres á los coroneles D. Miguel Atera, D. Anto cesar las repúblicas del Nuevo Mundo: tan pronto prefieren á la nio Vigil, D. Pablo Echevarría , D. Manuel Ramírez , D. Mar de los Estados-Unidos como á la de Colombia, la de Méjico y tin Ruiz Somocurcio, D. Fernando Cacho, D. Ignacio de Lan— la del Perú. Para ellos solo la república es el mas perfecto de los dururi, D. Josef Ramón Rodil, D. Baldomero…</t>
  </si>
  <si>
    <t>Echevarría, Pedro Miguel</t>
  </si>
  <si>
    <t>Pedro Miguel Echevarría</t>
  </si>
  <si>
    <t>…Verama.__La renta francesa i 91 25. racruz, para que se encargase del cobro de las libranzas que ha bia expedido el ingles , invitando á D. Pedro del Pozo y 1 ronSRANCtA. coso y á D. Pedro Miguel Echevarría para que auxiliasen esta París 20 de Diciembre. Operación, y noticiando que se comunicaba de oficio a D. Fran Si hemos de dar crédito á las gacetas de los Estados-Unidos, cisco de Borja Megonl, comisionado en Londres (el que también *e ha hecho un descubrimie…</t>
  </si>
  <si>
    <t>…ione* conciliatorias meditase el Gobernador de baterías de sus baluartes. Llegaron en este día los Sres. Garay y $. Juaín'de Ülua ocupar la referida isk, y romper las hostilidades D. Pedro Miguel Echevarría, anunciando la determinación do con la playa, amagando.dar los pasaportes para que se retirasen la ciudad de despachar una comisión á Jalapa á representar ;á del país I9* comisionados. Recibida que fue esta nota por Le- Guadalupe Victoria los males á que se .…</t>
  </si>
  <si>
    <t>Echezarraga</t>
  </si>
  <si>
    <t>…ería enemiga del ejér formasen de nuevo las mitades que se habian dispersado después cito colombiano, que se hallaba en la ciudad de Arequipa, man de la carga , y determiné que el comandante Echezarraga con las dada por el general de brigada Aliller y coronel Raulet. dos primeras se dirigiese por el frente á paso corto, mientras yo A las doce de la mlsmni noche llegué á la división de los ca marchaba con lo restante por el flanco derecho á tomar la izquier m…</t>
  </si>
  <si>
    <t>Echezarraga, Cirilo</t>
  </si>
  <si>
    <t>Cirilo Echezarraga</t>
  </si>
  <si>
    <t>…corta distancia, sin ser cazadores dragones, y dragones americanos, al cargo del coman en el momento batidos, como porque veian que nuestra fuerza dante de escuadrón de granaderos D. Cirilo Echezarraga, mas 250 solo se componía de tres mitades y nueve hileras, con la mayor infantes de los cuerpos Gerona, Victoria, Cazadores, Centro parte de los caballos calmados. y Cantabria, al mando del coronel de este último D. Antonio de En este i Atante, que puede llam…</t>
  </si>
  <si>
    <t>…el Sr. Virey, marchando de vanguardia al tase á V. E. que el comandante del escuadrón de granaderos de Desaguadero: en el tránsito se le unieron el batallón de partida la guardia D. Cirilo Echezarraga y los capitanes del mismo cuer rios y dos escuadrones cazadores dragones al mando de Bobadipo D. Antonio Sánchez y D. Antonio Jurado, han conducido 11a: estos, y la pequeña división al mando de Carratala , que se los trozos que en diferentes ocasiones les con…</t>
  </si>
  <si>
    <t>…católica de Irlanda cada dia toma mas incre Labraque, D. Gerónimo Villagra, D. Joaquín Rubín de Celis, mento. Cuenta ya 29 individuos. Desde 23 de Octubre hasta el D. Pedro Aznar, D. Cirilo Echezarraga y D. Joaquin Polo. 3 de Noviembre há recibido 513 libras esterlinas de contribu El de Capitanes de infantería y caballería, á D. Julián Moya, ción; que es decir, mas de 1200 francos diarios. En una de sus D. Antonio Sánchez, D. Antonio Jurado, D. Juan Martin, últimas reuniones…</t>
  </si>
  <si>
    <t>…del Peni. ayuntamiento de la misma. , : Regimiento de caballería granaderos de la Guardia. Grado de En la,ciudad de Logroño se halla vacante la plaza de ciruja teniente coronel al capitán D. Cirilo Echezarraga: el de teniente no titular: su dotación es de 500 ducados, que se pagan de pro á.los alféreces D. Francisco Castaño, D. Pedro Martínez, Don pios y arbitrios, de los cuales han de darse íoo.anuales á la viu Antonio Lucero, D. Fernando Sánchez , D. Bernardino A…</t>
  </si>
  <si>
    <t>Echezarraga, Domingo</t>
  </si>
  <si>
    <t>Domingo Echezarraga</t>
  </si>
  <si>
    <t>…y caballería, áD. Felipe Ri con Mirabeau: bero, D. Diego Pacheco, D. juan de Lugo, D. Manuel Horna, Y nosotros también sabemos que ia roca Tarptya está cerca del D. Pedro Becerra, D. Domingo Echezarraga, D. Tomas Moró Capitolio. te, D. Juan Antonio Rodríguez, D. Francisco Ortiz, D. Luis __ La asociación católica de Irlanda cada dia toma mas incre Labraque, D. Gerónimo Villagra, D. Joaquín Rubín de Celis, mento. Cuenta ya 29 individuos. Desde 23 de Octubre ha…</t>
  </si>
  <si>
    <t>Eetiía, Nazano</t>
  </si>
  <si>
    <t>Nazano Eetiía</t>
  </si>
  <si>
    <t>…gencia y cum do también de cuartel en la misma provincia á D. Gregorio La plimiento en la parte que le toca. Cuzco 5 de Marzo de 1824.= guna; y para Guipúzcoa al mariscal de campo D. Nazano Eetiía; Josef de Laserna.” habiendo cbnferidó la Comandancia' general de la provincia de __Extracto del Correo mercantil. Tuy, que este obfénia,. al de igual ciase D. Juan María Muñoz, Hemos visto carta de Buenos-Aires de 2 de Julio, que dice: que debe reunir el emp…</t>
  </si>
  <si>
    <t>Eetpara, Manuel</t>
  </si>
  <si>
    <t>Manuel Eetpara</t>
  </si>
  <si>
    <t>…laza de oidor al teniente coronel mayor, graduado de coronel, D» Ignacio de de la audiencia de Canarias á D. Félix de QueVedo y Bueno; .y Landázurií grado de tettlcrtte-coronel al capitán D. Manuel Eetpara la fiscalía de dicha audiencia á D. Juan Antonio del Castillo. nandez; y de tenienteal alférez D. Juan Murillo. Asimismo se ha servido nombrar S. M. para el corregimiento Escuadrón de dnagénts Je Arequipa. Teniente coronel mayor de Atienza á D. Francisco Satu…</t>
  </si>
  <si>
    <t>Egafia</t>
  </si>
  <si>
    <t>do en reemplazo del Sr. Egafia, que pasa á Europa. Algunos Ja paz, la unión y fraternidad del pueblo español, serán el ante opinan que mejorará nuestra situación; pero todos convienen en mural donde se estrellen los locos devaneos y 'os proyectos insen que nunca llegará este caso,-sin que…</t>
  </si>
  <si>
    <t>Egaña</t>
  </si>
  <si>
    <t>…idad de Guerra, parece que se ha cansado ó se ha aburrido, y trata de abandonar entera El Argos del i j de Abril contiene el bando y artículo de mente el campo, entre tanto que el Sr. Egaña asiste al despacho Chile que á continuación se insertan. con el rosario en la mano. El congreso, después de haber dado una constitución contra la cual han hecho fuertes protestas los „D, Pedro Antonio de Olañeta, Caballero de la Real Orden de diputados de Pen…</t>
  </si>
  <si>
    <t>Eguia, Ignacio de</t>
  </si>
  <si>
    <t>Ignacio de Eguia</t>
  </si>
  <si>
    <t>…, y disfrutaba del amor de Atendiendo S. M. á los méritos y servicios del Comisario sus pueblos cuando vino la revolución, Ó mas bien la rebelión Ordenador de los Reales ejércitos D. Ignacio de Eguia , se ha del Piamónte.' Decidido k no transigir con los rebeldes, quiso dignado nombrarle-Intendente de la provincia dq Salamanca. mas bien abdicar , y-trasmitió todos sus derechos á favor de su hermano actual reinante, Carlos i'elix. wa e&gt;&lt;-» ■ El troao sigui…</t>
  </si>
  <si>
    <t>…eso relatado tendencia de-León que este deja á D.-Josef Rey y Alda: para la una conducta indiferente, y agregar en conclusión que e! Virey intendencia de ¿Madrid que este servia á D. Ignacio de Eguia, qué del Perú está exhausto de recursos , y que por esto es que todo obtenía la de Salamanca: para la de esta ciudad al de Palencia' el ejército subsiste á medio sueldo.” La siguiente es la proclama D. Josef Magro y Ruiz; y.-parada.intendencia de Toledo á Don…</t>
  </si>
  <si>
    <t>Eguia, Nazario de</t>
  </si>
  <si>
    <t>Nazario de Eguia</t>
  </si>
  <si>
    <t>…ltiplican en razón de lo que se incrementa la En atención á los méritos y distinguidos servicios del maris efervescencia de pasiones vergonzosas, y cuanto mas las des cal de campo D. Nazario de Eguia, comandante general de ¡a aprueban y temen sus virtuosos vecinos. ¡Desgracia irreparable é provincia de Tuy, se ha servido el Rby nuestro Señor nombrar inconcebible en un pueblo que se precia de ilustrado tener por le segundo Cabo comandante militar del reino…</t>
  </si>
  <si>
    <t>Eguía, Pedro</t>
  </si>
  <si>
    <t>Pedro Eguía</t>
  </si>
  <si>
    <t>…ahara á D. Pedro Mendoza1 y Vázquez: pira ti de caballería al espitan D. Josef Ruedas: capitán efectivo al gra de Villena á D. Diego Martínez Pelayo: para el de la Puebla de duado D. Pedro Eguía: gradode capitán al ayudante mayor Don Alcocer á D. Joaquín González: para la vara de alcalde mayor Juan-Bautista Eguía: de alféreces á los sargentos primeros Don de Adra, Berja y Dalias á D. Miguel Antonio Cómpani: para Patricio Jiménez, D. Juan Breña y D- M…</t>
  </si>
  <si>
    <t>Eguizalos, Josef Matías</t>
  </si>
  <si>
    <t>Josef Matías Eguizalos</t>
  </si>
  <si>
    <t>…arrogancia hicimos Saenz de Rodríguez: para la de Medinasidonia á D. Andrés Ma por dos veces contra aquella nación, los vemos introducidos por teo Moreno: para la de Guadalájara á D. Josef Matías Eguizalos ingleses. Con el nombre de aguardiente extranjero, vino,fier bal: para la de Lezuza á D. Martin Perez del Corral: para la de ro y demas renglones extranjeros, hacen lo que quieren , cómo Cabra á D. Josef Mateos y Valle: para la de Saldaña á D. Se y cuando qui…</t>
  </si>
  <si>
    <t>Elhu, Fausto</t>
  </si>
  <si>
    <t>Fausto Elhu</t>
  </si>
  <si>
    <t>…o por el nuel Silvestre Armero, secretario de S. M., y asesor de la Su Real decreto de V. M. expedido en el Real Alcázar de Sevilla á perintendencia general de la Real Hacienda; a D. Fausto Elhu— 20 de Octubre último, comunicado por su Presidente el Gober yar, Ministro honorario de la Junta de Comercio, Moneda y nador y Capitán general de la Isla, de estar V. M. restituido en Minas, y director general del tribunal de Minería de Méjico; á la plenitud…</t>
  </si>
  <si>
    <t>Emba</t>
  </si>
  <si>
    <t>…iras se comprueban con no decirse nada de los motivos que obligaron á estancar el trigo., y precisar á venderlo á costo y cos que el ejército francés desea conservar; añadiendo el Sr. Emba jador que espera se tomen las medidas mas oportunas para con- tas, que se alega como causa, siendo los que alarmaron a todos:</t>
  </si>
  <si>
    <t>Embajador</t>
  </si>
  <si>
    <t>…e manifiéste la rabia ; peró al punto qué ;• -v El prefecto.del Loira-inferior, que debe al constante ínteres aparezcan es.'precisoj abrirlos, cauterizarlos, inmediatamente, y del Sr. Embajador por su departamento, la comunicación de es hacer que se gargarice el paciente con el cocimiéntó indicado. ta preciosa memo'ria , cree conveniente presentarlas un extracto ,J ¿a abertura y cauterización de ios granos, ó botoncitos debe á sus ádininistradbs. 'D…</t>
  </si>
  <si>
    <t>…sar. El triunfo infalible de los griegos descargará el (1) Estamos autorizados para hacer igual declaración deúltimo golpe al coloso otomano, que por todas parta amenaza parte del Sr. Embajador dePortugal en esta y^rte.ya ruina.</t>
  </si>
  <si>
    <t>…e vuelta en Vieña del 20 al 15 de pasiones. El Ret nuestro Señor, á quien inmediatamente di este mes. S. M. I. no cesa de trabajar por restablecer la armonía cuenta de la nota del Sr. Embajador que me comunicó el citado entre D. Pedro, Emperador del Brasil, y su padre el Rey de Sr. Secretario de Estado y del Despacho, ha reflexionado que tan Portugal. Se han dado nuevos poderes al PríncipeEsterhazyí em to las referidas circunstancias como las notici…</t>
  </si>
  <si>
    <t>Embiexclusivamente, Manuel Andrés y</t>
  </si>
  <si>
    <t>Manuel Andrés y Embiexclusivamente</t>
  </si>
  <si>
    <t>…ia en que se instale en esta ,, Señor: La Ciudad de Ronda, presidid» por vuestro Oidor corte la comisión militar ejecutiva y permanente, conozca de la Real Chancillería de Granada D. Manuel Andrés y Embiexclusivamente, sin distinción de clase ni de fuero, contra te, y Corregidor en comisión de esta ciudad, por medio de sus todos jlos que cometan el delito de robo, ó el de actos prc- beneméritos representantes D. Andrés Clavero, D. Juan de Lara, ^ratorios y dirigidos á él,…</t>
  </si>
  <si>
    <t>Encalada, Domingo</t>
  </si>
  <si>
    <t>Domingo Encalada</t>
  </si>
  <si>
    <t>…á estos mares, la escuadra española compuesta Ayudantes de la presidencia. Capitán Jj. Josef Perrochena, del navio Aña, de cinco fragatas y una corbeta. Se conjeturaba subteniente D. Domingo Encalada, idem D. Josef Vizcarra. que á la fecha podría estar en el puerto de Chiloe. Añade que Ayudantes de Riva Agüero. Teniente coronel D. Rafael con motivo de esta noticia la expedición que debia salir de Val Reina, sargento mayor D. Josef Antonio de la Banda, cap…</t>
  </si>
  <si>
    <t>Encinas, Anastasio</t>
  </si>
  <si>
    <t>Anastasio Encinas</t>
  </si>
  <si>
    <t>…nte i la vina el producto de etos 163 do D. Nicolás Medina, mayor graduado D. Manuel Castro, millones de duros, y debe advertirse que desde el año 21 al pre 1^*” D. domingo Reaúo, capitán D. Anastasio Encinas, idem sente ha perdido los 10 millones anuales que le producían sus D. Domingo í.Iillan, idem D. Ramón Saavedra, ayudante ma tejidos de laca y algodón, sin que pueda resucitar estas fabricas yor graduado de capitán D. Josef Ignacio Plaza, teniente pri en much…</t>
  </si>
  <si>
    <t>Endcrica, Josef</t>
  </si>
  <si>
    <t>Josef Endcrica</t>
  </si>
  <si>
    <t>…del ejecutor de justicia. cita y emplaza á todos los que se consideren acreedores á los bie Francisco Sánchez, por haber apedreado* unos militares fran nes quedados por muerte de D. Josef Endcrica, vecino que fue ceses, fiscal idem: en sumario., dé esta corte, para que por sí ó por medio de procurador, se Andrés Valentín, por aprehensión de.un puñal: fiscal, idim, presenten ante dicho señor y citada escribanía, en el preciso tér-J en .den». mino dé 30…</t>
  </si>
  <si>
    <t>Ennismord</t>
  </si>
  <si>
    <t>…cárescuela en la iglesia, por no haberse atrevido nadie á ceder una cel por haber faltado i la hora que se le prefijó por el fiscal paracasa, temiendo incurrir en la desgracia de lord Ennismord, pro ratificarse.tector rico y acalorada de la escuela de la sociedad bíblica de Otra contra Antonio Osma y consortes, de Vían* , por los Kildare-Street: alborotos ocurridos* en el barrio de Aras en 21 de Enero, de que •Este caballero acompañado de lady En...…</t>
  </si>
  <si>
    <t>Enterado</t>
  </si>
  <si>
    <t>…ado conceder para la presentación de dichas instancias por último término improroga: orden siguiente rección la Real ble un mes mas, contado desde el dia en que los Capitanes y Co Señor Enterado nuestro de las consultas hechas á esa el Rey mandantes generales de provincia hagan saber por medio de cir Dirección general por el Subdelegado de Rentas de Cádiz con culares á los retirados en ellas este término, pasado el cual es la motivo de varias instanc…</t>
  </si>
  <si>
    <t>Entrecanales, Antonio</t>
  </si>
  <si>
    <t>Antonio Entrecanales</t>
  </si>
  <si>
    <t>…s para estar de continuo ha Asimismo se ha servido nombrar S. M. para el Corregimien ciéndole nial los hijos espurios que se hallan en las corte» extra li to de letras de Zamora á D. Antonio Entrecanales: para el de geras, procuran desde aqui arrojar su veneno lejos para que de Lacena á D. Josef Maceda y Gómez: para el de Moguer á Don rechazo vuelva en distinta forma á dañar i sus hermanos, sin Francisco Laso y Haro: para la vara de Alcalde mayor de Jerez pre…</t>
  </si>
  <si>
    <t>Eróles, Barón de</t>
  </si>
  <si>
    <t>Barón de Eróles</t>
  </si>
  <si>
    <t>…ecisamente de presente: no tendrá „ fuerzos, afanes y Sudores de nuestro dignísimo Capitán general autoridad para dilatarlas ni pasarlas de otro modo: sí asi no lo el incomparable Sr. Barón de Eróles, felizmente ha desaparecido ejecutase será suspendido de empleo y sueldo por el Ordenador, del desgraciado suelo español. Prófugos y errantes los unos de quien dará parte al Intendente general. Cuando la causa de la di estos vecinos con un total abandono de s…</t>
  </si>
  <si>
    <t>…ido sir Humphry:” (Statesmani) NOTICIAS DE ESPAÑA. Idem 7. Barcelona 14. de Febrero. Fondos públicos. Tres por ciento consolidados, 91._Obliga Ayer entró en esta capital el Excmo, Sr. Barón de Eróles ciones de España, 24R__Acciones del banco, 2383._Emprés enmedio de los mayores apiausos y obsequios que se le hicie tito de Francia, 8*—Idem de Austria 5§. ron , asi de parte de sus vecinos como de las tropas de la guar nición; con cuyo motivo ha publicado la…</t>
  </si>
  <si>
    <t>Errazquin, Josef María'</t>
  </si>
  <si>
    <t>Josef María' Errazquin</t>
  </si>
  <si>
    <t>…los pullos del Perú. nistro tesorero de las cajas de Lima: para la intendencia de la Os hablo por primera vez, y no dudo que escuchareis mi voz. Mancha, vacante por jubilación-de:D. Josef María' Errazquin, No acostumbra otro lenguage que el de la verdad, y esta cons á D. Juan González Pango: para la de Soria', que este deja, á tituye mi carácter. Consecuente á los principios de la Religión, D. Manuel de Vela, ministro'tesorero,muy acreditado de las en que desd…</t>
  </si>
  <si>
    <t>Errazquin, Miguel</t>
  </si>
  <si>
    <t>Miguel Errazquin</t>
  </si>
  <si>
    <t>…ti nos; Sabido esto en Mérida de Yucatán, donde se hallan el lla NOTICIAS DE ESPAÑA. mado gobierno y congreso, dos individuos de este, D. Pedro Méjico £ de Febrero. Manuel Regil y D. Miguel Errazquin, expusieron que en vista de lo ocurrido no querían de ninguna manera seguir en su encar Capítulo del Aguila Mejicana de ji de Enero de 1824. go de diputados. No pudiendo insertar la sesión de ayer en este número por El congreso, después de una larga sesión, r…</t>
  </si>
  <si>
    <t>Errazuris</t>
  </si>
  <si>
    <t>…ecuencia del aviso publicado de orden del Rbt nues res._Mi querido amigo.„Ayer he tenido una larga conferencia tro Señor en ao de Mayo último, se han presentado en esta pri con el Sr. Errazuris, el vice-d¡rector. Este y Egaña prometen mera Secretaría de Estado y del Despacho varias reclamaciones que la división regresará al Perú cuanto antes. Harán (dicen) de súbditos españoles contra el Gobierno ingles, por agravios nuevos sacrificios. Cualquiera q…</t>
  </si>
  <si>
    <t>Erroz, Josef</t>
  </si>
  <si>
    <t>Josef Erroz</t>
  </si>
  <si>
    <t>…, y los Astorga, teniente; D. Dionisio Carro, subteniente de caballería cuartos en ¡a propia forma en las principales capitalesdelas pro retirado; D. Salvador Escandon, brigadier; D. Josef Erroz, ca vincias de este reino. Por lo que resulta contra el coronel Don pellán de altar de S. M.; D. Jorge Crespo, D. Antonio Otdo- Agustin Marqueli, le condeno en dos años de arresto en el cas fiez., presbítero, tiple de !a capilla Real; D. Francisco Barrio, til…</t>
  </si>
  <si>
    <t>Erunétti, Conde de</t>
  </si>
  <si>
    <t>Conde de Erunétti</t>
  </si>
  <si>
    <t>…la de la cátedra de teología de Ginebra. El autor de este opúsculo acu claración dé muerto. sa á la venerable compañía At los ministros de Ginebra de que no A instancia del Excmo. Sr. Conde de Erunétti, Enviado ex enseña yi el dogma de la Divinidad de Jesucristo, y tuvo tan traordinario y Ministro plenipotenciario de S. M. I. R. A., ta fuerza esta acusación, que Mr. Malau, ministro del santo se inserta el siguiente aviso: „Fn la ciudad de Como del reino Lom…</t>
  </si>
  <si>
    <t>Erusi, Antonio</t>
  </si>
  <si>
    <t>Antonio Erusi</t>
  </si>
  <si>
    <t>…edírnoslos se nos señalen con mucha precisión las dimensio á nuestros cosecheros de fino. nes, asi como la capacidad de las cubas á las cuales serán desti Señores viuda é hijos de D. Antonio Erusi. nadas, con especificación de la cantidad de quintales de vendimia „Muy señores míos: satisfaciendo al artículo de la gaceta qiie pueden recibir, mediante lo cual y las instrucciones particu de Madrid del 18 de este mes, dirigido.á nuestro D. Antonio lares qu…</t>
  </si>
  <si>
    <t>Ervin</t>
  </si>
  <si>
    <t>…olu duró poco. El 3 de Agosto llegó á Filadelfia el bergantín Ontario cionarias; jamas un extrangero trasluce la verdad: han destina en 86 dias ; salió del Callao el ó de Mayo: su capitán Ervin dice, do mugeres para entretenerlos: es lo mismo que las garantías de y confirman las cartas que trae y se han publicado, que á su sa salinas, tabaco y aduanas: todas las rentas reunidas de la decan lida todo el Perú estaba en plena y tranquila posesión de la…</t>
  </si>
  <si>
    <t>Es, Josef</t>
  </si>
  <si>
    <t>Josef Es</t>
  </si>
  <si>
    <t>…una nuel Benages, á D. Miguel Antonio Esteban: para una canonjía idea de cuanto mas elevada debe de ser la parte del Africa donde de la misma iglesia, vacante por fallecimiento de D. Josef Es ha muerto el doctor Andney. Será menester probablemente una trada, á D. Joaquín Iñigo Aguaron: para el arcedianato de Terelevación de mas de 149 pies sobre el nivel del mar para que el rantona, dignidad de la iglesia catedral de Lérida, vacante por frió pueda…</t>
  </si>
  <si>
    <t>Escandon, Juan Francisco</t>
  </si>
  <si>
    <t>Juan Francisco Escandon</t>
  </si>
  <si>
    <t>…ral, donde se bendijo la bandera, cantándose el de Covadonga en el obispado de Oviedo, vacante por falleci Te Dtum, á que siguió la misa que con la mayor solemnidad dijo miento de D. Juan Francisco Escandon, á D. Juan Antonio el Sr. deán de la misma santa iglesia Dr. D. Blas Ostolaza, pro Prieto Sollozo, canónigo de Ciudad-Rodrigo; y para la sexta nunciando un elocuente discurso el capellán del batallón Doctor capellanía vacante en la iglesia catedral de Almería…</t>
  </si>
  <si>
    <t>Escandon, Salvador</t>
  </si>
  <si>
    <t>Salvador Escandon</t>
  </si>
  <si>
    <t>…pia en el pueblo de su naturaleza, y los Astorga, teniente; D. Dionisio Carro, subteniente de caballería cuartos en ¡a propia forma en las principales capitalesdelas pro retirado; D. Salvador Escandon, brigadier; D. Josef Erroz, ca vincias de este reino. Por lo que resulta contra el coronel Don pellán de altar de S. M.; D. Jorge Crespo, D. Antonio Otdo- Agustin Marqueli, le condeno en dos años de arresto en el cas fiez., presbítero, tiple de !a capilla Rea…</t>
  </si>
  <si>
    <t>Escariche, Manuel de</t>
  </si>
  <si>
    <t>Manuel de Escariche</t>
  </si>
  <si>
    <t>…gata, una corbeta y una goleta, pareciesen personalmente en la escribanía de cámara del ptopio procedente de Argel en 16 días, por donde se confirma la salida tribunal al cargo de D. Manuel de Escariche, á ratificar el nom de la escuadra argelina hace un mes. En el dia 19 por la mañana bramiento de curador que tienen hecho en la causa formada á pasó para el Océano una fragata y un bergantín de guerra sin instancia de D. Benito María deCiria, vecino que fue d…</t>
  </si>
  <si>
    <t>Esco</t>
  </si>
  <si>
    <t>…reinato e! 5 de Rio de la Plata. Coronel graduado D. Ramón Estomba, Febrero, nombrando en seguida por su gobernador al benemériteniente coronel D. Francisco Crespo, sargento mayor D. Esco to coronel Casariego. La noticia de tan fausto como interesantelástico Magan, idem graduado D Pedro Josef Díaz, ídem Don suceso salió de los castillos el 7 del mismo mes, y llegó al cuarRamón Listas, Capitán D. Josef Antonio Perez, ídem D. Ma nuel Prudan, íde…</t>
  </si>
  <si>
    <t>Escobar, Bernardo</t>
  </si>
  <si>
    <t>Bernardo Escobar</t>
  </si>
  <si>
    <t>…honor y á:la buena fe del .Gabinete británico. Rafael Morales de los Riosr£apitab de.Fragata retirado: para El Príncipe de Poiignac añade que, por el bien de la huma la de León á D. Bernardo Escobar .,.,-Regidp¿y:perp(ituq de ü mis nidad y particularmente por el de las:-colonias españolas, seria ma ciudad: para la de Murcia;.á:D/i.íIjrinidadiBalbo,a., Teniente digno de los. Gobiernos de la Europa convenirse todos en los del regimiento-de Reales Guardias…</t>
  </si>
  <si>
    <t>Escobar, Luis</t>
  </si>
  <si>
    <t>Luis Escobar</t>
  </si>
  <si>
    <t>…uesde haber ciones de la escritura, conocer á fondo los que se encargaban de consumido el fondo que habian reunido para trabajarlas. Que la manejar el dinero en Méjico, y al mismo D. Luis Escobar, pai de ingleses del Real Catorce llevaba los mismos pasos, y según sano mió, que habían hecho tesorero (no por su voluntad, sino noticias del mes dé Noviembre, después de acabar con los fon por antojo de su hijo que á la sazón se hallaba en Paris), y na dos…</t>
  </si>
  <si>
    <t>Escofet, Domingo de</t>
  </si>
  <si>
    <t>Domingo de Escofet</t>
  </si>
  <si>
    <t>…á puertos intermedios, ANUNCIOS. con objeto de evitar la ocupación de Lima por Canterac; pero se creía que la primera de ellas, compuesta de 5© hombres al Habiendo muerto en Cádiz D. Domingo de Escofet el día 15 mando de un tal Santa Cruz, seria derrotada por las tropas del deNoviembre de 2783 siendo Gobernador del castillo de S. Loren General Carratalá, que se halla en Arequipa: y ya les era fácil re zo del Puntal, si en el día exista algún descendiente su…</t>
  </si>
  <si>
    <t>Escoiquiz, Juan de</t>
  </si>
  <si>
    <t>Juan de Escoiquiz</t>
  </si>
  <si>
    <t>…en 8.° diferentes eti la materia; pero que pueden servir para el uso de las escuelas de primeras letras, tra En el periódico Ingles titulado The Momrng Chrmicle de 9 de ducido por D. Juan de Escoiquiz__Tratado de las obligaciones Abril último sedice que la fragata trasporte del Brasil, nombrada del hombre.—Discurso sobre la necesidad de la buena educación, Luconia , que conducía al Havre de Gracia los diputados que han por D. Josef de Anduaga. Se hallarán…</t>
  </si>
  <si>
    <t>Escovedo, Juan de</t>
  </si>
  <si>
    <t>Juan de Escovedo</t>
  </si>
  <si>
    <t>…actual, con los cual debia sacarse públicamente el busto de S. M. el Señor Don impresos que me adjunta, relativos á haber fetw ' el gobierno Fernando vii , encargando esta obra á D. Juan de Escovedo, constitucional, y por consiguiente sentado ya en el trono de San oficial mayor de Reales rentas de esta capital. Y para dar el de Fernando nuestro muy augusto y católico Rey el Sr. D. Fer bido cumplimiento á lo decretado por S. M., y dispuesto por nando vii;…</t>
  </si>
  <si>
    <t>Escribano, Victoriano</t>
  </si>
  <si>
    <t>Victoriano Escribano</t>
  </si>
  <si>
    <t>…tan poco conformará las primeras ideas que se formaron, Para el corregimiento de letras de Arcos de h Frontera á y que cansados de sufrir desean el orden, venga por quien viniere, D. Victoriano Escribano: para el de las merindades de Castilla son llamados realistas, y se consideran sospechosos...Ven á menudo la Vieja á D. Gabriel Gutiérrez: para el de Astorga á D. Ma cambios políticos, alarmas de insurgentes, que matan, roban y nuel 'Antonio Romero y Perez: p…</t>
  </si>
  <si>
    <t>Escuadrón</t>
  </si>
  <si>
    <t>…uel Cuellar ; y de alférez al sargento audiencia de Galicia á D. Francisco Asín y' D. Josef Nufiez primero D. Juan Chican. 1 Garrido: para otra de alcalde del crimen de la misma á Don Escuadrón de dragones, del Perú. Coronel efectivo de caba— Gregorio Ceruclo: para la fiscalía del crimen del mismo tribu -Hería y primer ayudante-de campo del virey conde de los Andes nal, á D. Domingo Vales Bahamonde: para una plaza de oidor al teniente coronel mayor,…</t>
  </si>
  <si>
    <t>Escuadrón, Miguel Gar</t>
  </si>
  <si>
    <t>Miguel Gar Escuadrón</t>
  </si>
  <si>
    <t>…D. Cosme Mar «annuñez á D. Francisco MaríaOrtiz : para la deEcija á DI Juan tínez; y de alférez al sargento primero D. Alanuel Llanos. de Ribera y Alvarez: para la de Calasparra á D. Miguel Gar Escuadrón de húsares de Fernando sen. Gradode-coronelal cía Manfredi: para la de Campana á D. Juan Marchante y Mo- teniente coronel mayor D. Gabriel Perez: de alférez al sargento lero: para la de Baños de Jaén á D. Manuel Romero y Rivas: primero D. Juan Sánchez y al ca…</t>
  </si>
  <si>
    <t>Escudero, Salvador</t>
  </si>
  <si>
    <t>Salvador Escudero</t>
  </si>
  <si>
    <t>…s vias marchan divisiones á contener la esci de la Cámara &gt; pata. una plaza de ministro del consejo de Navar sión....., y cada tres meses se sorprenden juntas de' hombres con ra á D. Salvador Escudero: para-otras dos de alcalde di la corte planes de revolución, como las que constan en el adjunto im mayor del mismo reino de Navarra á D. Joaquín María Tafalla preso, atacada en la noche del 12 del corriente (es la de Andra- y D. Joaquín Dionisio Lázaro: para…</t>
  </si>
  <si>
    <t>Escurdia, Juan Nepomuceno de</t>
  </si>
  <si>
    <t>Juan Nepomuceno de Escurdia</t>
  </si>
  <si>
    <t>…a causado la mayor sorpresa niente retirado D. Pedro Ortiz del Campo en seis de encierro y admiración á los habitantes de la Coruña, y mucho mas en la en el castillo de Menorca. A D. Juan Nepomuceno de Escurdia mañana del 13, en que se colgaron en la horca los tres cadáve le condeno en seis años de destierro de este reino dfc Galicia, res, que ofrecían un espectáculo horroroso por la disposición en Madrid y sitios Reales, haciende constar el pueblo donde lije su que…</t>
  </si>
  <si>
    <t>Espada, Luís</t>
  </si>
  <si>
    <t>Luís Espada</t>
  </si>
  <si>
    <t>…e 20 dias contados desde la pu del Rey nuestro Señor con tanto aparato y regocijo público, blicación de este anuncio. como cualquiera de las demas del reino. La función se anunció Don Luís Espada ó ^.espada , capitán del regimiento de Na el dia anterior con un repique general de campanas, y en la no varra, estando prisionero en Francia en el deposito de Macón, che hubo una vistosísima iluminación en todo el pueblo; distin confió un deposito de mucho v…</t>
  </si>
  <si>
    <t>ESPAÑA, Josef NOTICIAS DE</t>
  </si>
  <si>
    <t>Josef NOTICIAS DE ESPAÑA</t>
  </si>
  <si>
    <t>…ra estos destinos, pase á ser para la sesión Real de abertura. vir la intendencia de ejército y reino de Galicia, cuyo empleo se halla vacante por haberse dignado S. M. ascender á D. Josef NOTICIAS DE ESPAÑA. María de Arce á ministro supernumerario en el Consejo supremo de la Guerra en atención á su mérito, dilatados servicios^y cons Madrid 27 de Diciembre. tante adhesión á su Real Persona. El Rey nuestro Señor se ha servido elegir para la iglesia J obispado de C…</t>
  </si>
  <si>
    <t>ESPAÑA, Miguel GutanNOTICIAS DE</t>
  </si>
  <si>
    <t>Miguel GutanNOTICIAS DE ESPAÑA</t>
  </si>
  <si>
    <t>…ingles puede impedir todo esto, si quiere; y ya es tiempo de que unida la casa-habitación con graneros, que comprende 23755 to QUIERA.” pies, retasada en 92570 rs., acuda ante el Sr. D. Miguel GutanNOTICIAS DE ESPAÑA. da, alcalde de la Real Casa y Corte, por la escribanía vacante de provincia de D. Miguel Josef García de la Madrid, dentro Cádiz 10 de Junio. del término de '30 dias útiles, contados desde el de la publica Reconquista de lima.__Por cartas de un puerto de loa…</t>
  </si>
  <si>
    <t>ESPAÑA, Spen- NOTICIAS DE</t>
  </si>
  <si>
    <t>Spen- NOTICIAS DE ESPAÑA</t>
  </si>
  <si>
    <t>…causa que insensible mouth, es el que ha traído al Gobierno la noticia de estos acon mente llega á ser la de toda la cristiandad. tecí mientos. Parece que este navio y la Nayade, capitán Spen- NOTICIAS DE ESPAÑA. cer, habian sido enviados á Argel para pedir algunas explicacio nes; pero no habiendo obtenido mas que una negativa, anclaron Madrid S de Marzo. entonces bajo las baterías y empezaron á hacer fuego á una cor El Rey nuestro Señor, á consulta de la Cámara, se…</t>
  </si>
  <si>
    <t>Español, Nicolás Lasiste y</t>
  </si>
  <si>
    <t>Nicolás Lasiste y Español</t>
  </si>
  <si>
    <t>…imponente brazo de un gefe in neficiado.” exorable, domiciliado á una legua de aquí, ni los prenuncios que había del ruinoso golpe que iba á sacudirnos; pudiesen contener ,,Señor: D. Nicolás Lasiste y Español, Procurador general esta significación (si cabe) necesaria. del Valle del Rosal y su partido en la provincia de Tuv, impe Pero qué plácida y venturosa aurora llegó á vivificar en el lido de su decidida adhesión á la sagrada Persona de Y. Al., y á 6 de Octubre…</t>
  </si>
  <si>
    <t>Esparra, Andrés</t>
  </si>
  <si>
    <t>Andrés Esparra</t>
  </si>
  <si>
    <t>…paraban en caso de quedar abandonada la dudad; Coronel D. Pedro María Gil, Comandante D. Feliciano feto la consternación fue general, cuando á las cinco, que no Rodríguez, Capitán D. Andrés Esparra, ídem Mariano Infan contestaba Lobato, dispuso el congreso su salida, se embargaron zón, ídem Josef María Alcocer, ídem Nicolás Melgarejo , ídem todos loa coches y bagages; la tropa adicta se dispuso, y el ay un. Rafael Saavedra, idem Miguel Ortega y Moya, íd…</t>
  </si>
  <si>
    <t>Espartero</t>
  </si>
  <si>
    <t>…us contrarios y destruirlos. •Trés afips de Guayaquil, fecha 18 de Junio, confirma la noticia, traída á Cá victorias consecutivas, luchando contra el poder de Buenos-Ai diz por'el-brigadier Espartero, de que Lima y el'Callao perma res, Chile , Colombia y parte del Perú, y centra los caudalés'jde necen en poder de los Realistas. no pocos extranjeros, han sido el frutó de sus afanes,'después de En contraposición de esta amarga noticia para los patriotas, ha…</t>
  </si>
  <si>
    <t>Espartero, Baldomero</t>
  </si>
  <si>
    <t>Baldomero Espartero</t>
  </si>
  <si>
    <t>…lombia, la de Méjico y tin Ruiz Somocurcio, D. Fernando Cacho, D. Ignacio de Lan— la del Perú. Para ellos solo la república es el mas perfecto de los dururi, D. Josef Ramón Rodil, D. Baldomero Espartero, Don gobiernos; y si aplauden á los representativos ó constitucionales, Valentín Ferraz, D. Cayetano Ameller y D. Juan Bautista Lasolo es cuando mas se parecen á aquella. No extrañamos que los valle. periódicos de ia revolución habden asi; pero no podemos men…</t>
  </si>
  <si>
    <t>Espejo, Antonio María</t>
  </si>
  <si>
    <t>Antonio María Espejo</t>
  </si>
  <si>
    <t>…etido en Figeae colegial de Baza, obispado de Guadix, vacante por fallecimiento con un rico carnicero de este pueblo: las mas violentas pasiones de D. Silvestre Manuel Martinez, á D. Antonio María Espejo: parece que han alzado los puñales asésinos: hay siete presos, to para las de Ja iglesia colegial de S. Quirce, arzobispado de Bur dos vecinos de Figeae, que figuran en esta causa; y se han exa gos , por fallecimiento de D. Víctores Alonso y D. Ventura Diez m…</t>
  </si>
  <si>
    <t>Espinosa, Diego</t>
  </si>
  <si>
    <t>Diego Espinosa</t>
  </si>
  <si>
    <t>…ditano y otras. Tres romos en 8.° Precede al 1® tes D. Ramón AzcárateD. Tadeo de Picazarri, D. Juan Lo una pastoral del Obispo de Cádiz, hoy Arzobispo de Sevilla, re renzo Mella y D. Diego Espinosa: de teniente á los subtenientes comendando su lectura. Se vende en Madrid, librería de Perca. EN LA IMPRENTA REAL.</t>
  </si>
  <si>
    <t>Espinosa, Marcelo de</t>
  </si>
  <si>
    <t>Marcelo de Espinosa</t>
  </si>
  <si>
    <t>…tantos peligros. Era consiguiente llegase este dia cuyo primero, segundo y tercer remates se han de celebrar ante feliz para Cuenca, sabiendo todos la religiosidad de los Borbotes D. Marcelo de Espinosa, comisario ordenador de los Reales ejér y la de la Reina nuestra Señora, que dejará memoria á la pos citos , con destino al del distrito de Castilla la Nueva, en la casa teridad. Ño, no se engañarán los deseos de VV. MM.: por la de los Consejos, á la entrada…</t>
  </si>
  <si>
    <t>Espinosa, Ramón Torres</t>
  </si>
  <si>
    <t>Ramón Torres Espinosa</t>
  </si>
  <si>
    <t>…hermano anegarse, y ¿I obligado con una fuerza in Fueron examinados en.aritmética D. Josef Castioz, D. Ramón vencible á mantenerse quieto en la ribera. Vosotros habéis en Santos, D. Ramón Torres Espinosa, D. Cirilo Peña, D. Joa vuelto la Europa en una interminable cadena de conspiraciones. quín .Quintero, D. Josef Blas Díaz , D. Julián Varela de Seijas, Vosotros habéis hecho ver á esos Reyes, á quienes.denigra vuestro D. Luciano Suarez, D. Josef Arias, D. Fra…</t>
  </si>
  <si>
    <t>Esquerra, Pedro Nolasco</t>
  </si>
  <si>
    <t>Pedro Nolasco Esquerra</t>
  </si>
  <si>
    <t>…ente corregidor de esta como paisanos han contribuido á evitar los funestos estragos villa , y escribanía de Seco, penden los autos de testamentaría de de este elemento devorador. D. Pedro Nolasco Esquerra, en los que por parte de su viuda se ha hecho cierta solicitud el 7 del corriente; y para proveer en punto á ella y demas que corresponda, ha acordado dicho señor AVISO. teniente se celebre ju ata en su posada el dia 29 del corriente a El remate ó subasta de…</t>
  </si>
  <si>
    <t>Esquivel, Alejo</t>
  </si>
  <si>
    <t>Alejo Esquivel</t>
  </si>
  <si>
    <t>…esta parte del tegui, D. Pascual Aravena, D. Antonio Vera v D. Francisco mundo basta un solo dia para gozar de los extremos y medios Ja vier Llamas: de teniente á los subtenientes D. Alejo Esquivel del calor y del frió. y D. Genaro Marcos: de subtenientes á los sargentos primeros Se advierte desde luego que el carácter físico y moral de los D. Manuel Almeida, D. Antonio bien, y al cadete 1&gt;. Manuel habitantes debe variar como el clima y las producciones…</t>
  </si>
  <si>
    <t>Estado, General Gefe del</t>
  </si>
  <si>
    <t>General Gefe del Estado</t>
  </si>
  <si>
    <t>…o de S. Ildefonso años devoró 15© millones de impuestos y 5 millones de hombres. sin novedad en su importante salud. La tiranía de Bonaparte tuvo por límite á la Europa; sin la El-Sr. General Gefe del Estado mayor general del ejército franimposibilidad, los reveses ó la muerte, no hubiera parado hasta cés ha comunicado al Sr. Secretario de Estado y del Despacho deel último ángulo de la tierra. Exigía por la fuerza concesiones 6 la Guerra la siguiente orden del di…</t>
  </si>
  <si>
    <t>Estado, Ministro de</t>
  </si>
  <si>
    <t>Ministro de Estado</t>
  </si>
  <si>
    <t>Gaceta de Madrid n.º 108 (extraordinaria)</t>
  </si>
  <si>
    <t>…EXTRAORDINARIA DE MADRID T&gt;El MARTES *4 DE ACOSTO DE 1*824. « ♦ W ~ &gt; - * ARTICULO DE OFICIO. El Excmo. Sr. General en gefe del ejército Aliado en España acaba de pasar al Excmo. Sr. Ministro de Estado y del Despacho de la Guerra el ojicio del tenor siguientes «Ejército francés en España.zrMadrid 14 de Agosto.=Ten¿o *1 honor de confirmar á V. E. las felices noticias de ayer 23 , relativas á la tuina de Tarifa y de la isla. He recibido un correo enviado por…</t>
  </si>
  <si>
    <t>…ros D. Francisco González y D. Mariano Córdoba. de la calle de Alcalá. Prevenida la Academia por su Protector, Dragones del Perú. Grado de teniente coronel de caballería d Excmo. Sr. Ministro de Estado D. Francisco de Zea Bermudez, á los capitanes D. Joaquin Polo ,y D. Josef Manuel Vigil. (i# de-esta honra que S. M. le preparaba, concurrieron á recibir á ■continuará.j SS. MM. y AA. al pie de la escalera el mismo Sr. Protector, el Sr. Vice Protector D. Pedro Franco, los Sres.Consiliario…</t>
  </si>
  <si>
    <t>Estado, Secretario de</t>
  </si>
  <si>
    <t>Secretario de Estado</t>
  </si>
  <si>
    <t>…824. augustos derechos de V. M., se congratula a sí misma por vera# Circular de la Dirección de Rentas. libre de la tiranía, y á las órdenes de su Rey y Señor, por cuya El Exento. Sr. Secretario de Estado y del Despacho de Hacienda causa ha sido perseguida sin cesar. ha comunicado á la Dirección con fecha de 4 del corriente la „Los ilerdenses , Señor , presintiendo el veneno que se les pro Real orden que sigue : pinaba bajo el especioso titulo de Constitución,…</t>
  </si>
  <si>
    <t>…a ejército será el Gefe superior xf de Enero de 1814. de todos los empleados y ramos que^constituyen la Hacienda militar, y el encargado y responsable de la buena asistencia de El Sr. Secretario de Estado y del Despacho de Hacienda con fecha las tropas de sq distrito. de 1$ del presente dice lo fue sigue: Art. 2-0 Destinará á los Comisarios de Guerra á las plazas; Al Secretario Contador del Monte pío de Reales Oficinas: ó provincias comprendidas en su respecti…</t>
  </si>
  <si>
    <t>…JUEVES 29 DE ENERÓ DE 1824. ARTICULO DE OFICIO. nóminas, comprendiéndolos bajo de una carpeta, en que se ex presen los haberes que por todos conceptos hubiesen correspoa— ElExcmo. Sr. Secretario de Estado y deí Despacho de la Xjuerra dido en aquel mes á, todos las cuerpos y clases de su ejército; el con fecha de ij del actual me dice , que con la misma comunica Ordenador los dirigirá al Intendente general. ' al S)-. Secretario del Despacho de Hdtkhda lo que si…</t>
  </si>
  <si>
    <t>…el abolido sistema constitucional en las cláusulas detalladas en la CAPITULO VIII. soberana resolución de 23 de Diciembre último. Funciones de los Comisarios de Guerra. El Exento. Sr. Secretario de Estado ha comunicado al limo. Señor Art. i.° Será obligación de los Comisarios de Guerra pasar Gobernador del Consejo ¡a Real orden siguiente: revista mensual á los cuerpos del ejército, Estados mayores de limo. Sr.: Con arreglo á lo dispuesto en la ley 5.a del tít.…</t>
  </si>
  <si>
    <t>…ular de la Dirección general de dientas. antes á su noticia la expresada soberana resolución. El Consejo en su consecuencia consultó á S. M. lo que c.reyó conveniente; y El Excmo. Sr. Secretario de Estado y del Despacho de Ha cienda con fecha 27 de Febrero último ha comunicado á esta Di conformándose con su parecer, se ha dignado conceder para la presentación de dichas instancias por último término improroga: orden siguiente rección la Real ble un mes mas, con…</t>
  </si>
  <si>
    <t>…llegar á este puerto, procedente del da Lima, en 105 días Otra, comunicada í la misma Dirección con fecha del 12. de navegación, se confirma la agradable noticia de la completa El Sr. Secretario de Estado y del Despacho con fecha 6 del destrucción del ejército insurgente por el realista del Perú. El corriente me dice lo siguiente: Habiendo consultado a la Junta General Canterac estaba con una gruesa división sobre el Callao de Dirección de Correos sobre lo que…</t>
  </si>
  <si>
    <t>…é Circular de la Dirección general de Rentas. ditos deben recibir, y los acreedores cuáles son los que han de presentar. En otras no ha empezado aun la opeiacion del re El Exento. Sr. Secretario de Estado y del Despacho de Ha cibo esperando instrucciones que les sirvan de guia. En otras cienda ha comunicado con fecha g del actual á esta Dirección gene no han circulado el Real decreto, privándole de la publicidad ral la Real orden siguiente: que es justo tenga.…</t>
  </si>
  <si>
    <t>…estos ; se ha servidor mandar sea extensiva neral de Rentas con fecha i.°del corriente la. Real orden que sigue-. á todos dicha propuesta y formación de expedientes uno por ca EL Sr. Secretario de Estado y del Despacho me dice de Real da clase; es decir, caudales venidos de América, un. expediente orden en i.° del actual lo que sigue: Enterado el Rey nuestro que abrace todos los capitales y sugetos á quienes pertenezcan; Señor de un expediente formado con mot…</t>
  </si>
  <si>
    <t>…de partido en el reino de Galicia, los Sres, D. Ma Consejo de ella con fecha 24 de Mayo la Real orden que sigue: nuel Armero, secretario honorario d: S. M., asesor de la super El Sr. Secretario de Estado y del Despacho de la Guerra en intendencia general de 4 Real Hacienda , y regidor perpetuo de Real orden de 24 del presente mes me dice lo que sigue: la referida villa, y D. Luis Armero, oficial de la secretaría del Enterado el Rey nuestro Señor de la acordad…</t>
  </si>
  <si>
    <t>…ES 15 DE JUNIO DE 1824. ARTICULO DE OFICIO. dia, disfruten en el día mayor haber que el que se le» señala por su nuevo empleo, gozarán el queobtknen hasta que les corres^*MlExcmo. Sr. Secretario de Estado ydel Desfacha universal de ponda igual ó superior.■’ . , ■' Gracia y Justicia, y Superintendente general cíe los Pósitos del 6.0 Las antigüedades en la Guardia no se arreglarán hasta su reino, con-fecha Ss del corriente mes , ká comunicado al Goberna total or…</t>
  </si>
  <si>
    <t>…s.han de recibir y pasar á la Dr. Antonio Ezquerra de Rozas, rector.—Por la milicia, Vicen Caja de Amortización. : te de Rozas, capitán, gefe principal.=Antonio López Borricón, Al Sr. Secretario de Estado y del Despacho de Gracia y Jus capellan.^Leandro López, sargento.” ticia digo con esta fecha lo siguiente:. Habiendo dado cuenta al Rey nuestro Señor de uua exposición de la Dirección general de NOTICIAS EXTRANGERAS. Rentas, en que manifiesta los perjuicios q…</t>
  </si>
  <si>
    <t>…stante que no pudieron combatir los agentes de la tiranía; Circular dt la Dirección general de Rentar. y ratificando este amor con la presencia de V. M. con los para Por el Excmo. Sr. Secretario de Estado 7 del Despacho de bienes del triunfo conseguido, volverán llenos de satisfacciones se ha comunicado á esta Dirección general con fecha í unir sus votos con los de un pueblo tan fiel, para rogar al To de 8 del actual la Real orden siguiente: dopoderoso conserv…</t>
  </si>
  <si>
    <t>…E OFICIO. »e reputaron cumplidos por la rebaja del tiempo decretado por las llamadas cortes deben ser igualmente válidas, pues obtuvieron Con fecha 13 del corriente mes el Exento. Sr. Secretario de Estado el permiso para retirarse á sus casas bajo la buena fe de que ha y del Desfacha de Gracia y Justicia ha comunicado al Consejo blan cumplido el tiempo de su empeño. Real por medio del Excmo. Sr. Goltmador de él la Real oraen 4. a Los sorteos y alistamientos pa…</t>
  </si>
  <si>
    <t>…estra congregación , se pcrsuadan=que si se El Comandante general de Marina de Puerto-Rico dice al Excepermite indistintamente leer la Biblia en lengua vulgar .resultará lentísimo Sr. Secretario de Estado y del Despacho de Marina lopor la maldad de los hombres mas daño que provecho.^? siguiente: " ' »,£st* verdad la demuestra la experiencia, y entre -l^s Santos Padre* la declara S. Agustín con estas pnIabras:r=No nacieron las Excmo. Sr.: Tengo la satisfacción…</t>
  </si>
  <si>
    <t>…E OFICIO. d .frute la calma del Rey pacífico lo» años que sus virtudes me recen Circular del Consejo Real. „ Va'verde del Camino y Junio 6 de 1824. Señor — AL. R. P. Por el Excmo. Sr. Secretario de Estado y del Despacho de de V. M., sus mas fieles vasa¡los.= \gustm Josef de Mendez.s Gracia y Justicia se remitió al Consejo de Real orden, sn 3 de Cosine Damian de Mora.=P»dro Vizcaíno Amorosesjuan Sal— Mayo último, para que consultase su parecer , una exposición,…</t>
  </si>
  <si>
    <t>…sus habitantes, que unos partidarios de la cau sas, en Real orden de 26 de Marzo último, comunicada por el sa de S. M. llamados Pico y losPincheiras estaban haciendo conti Excmo. Sr. Secretario de Estado y del Despacho de Gracia y nuas incursiones desde Arauco, y habian derrotado últimamente Justicia al Supremo Consejo de Castilla y Real Junta superior una fuerza de caballería que Freire envió para batirlos. Ademas gubernativa de Medicina: „Que en adelante so…</t>
  </si>
  <si>
    <t>…ben Cfiibaikaiae i bunio ral del Campo de Gibraltar, con fecha 17 de Agosto corriente del navio Cosntopolita. Parece que los poderes que traían no les participa desde Algeciras al Sr. Secretario de Estado y del Despa autorizaban para tratar sobre las bases fundadas por el gobierno cho universal de la Guerra, que cumpliendo con la orden deS.M. de la metrópoli; sin embargo se espera que Boye* enviará otra de 1 g del corriente, que recibió por extraordinario á la…</t>
  </si>
  <si>
    <t>GACETA EXTRAORDINARIA DE MADRID DEL MARTES 24 DE AGOSTO DE 1824 ARTICULO DE OFICIO. El Excmo. Sr. Secretario de Estado y del Despacho de la Guerra tenido es como sigue: Excmo. Sr.: Acaba de amanecer, y lo» acaba de recibir los partes siguientes: franceses ocuparon la isla sin resistencia alguna , y el otro ValViva el bey. Excmo. Sr.: Van i dar las doce de la noche , dés el pr…</t>
  </si>
  <si>
    <t>…s. S. M. I. no cesa de trabajar por restablecer la armonía cuenta de la nota del Sr. Embajador que me comunicó el citado entre D. Pedro, Emperador del Brasil, y su padre el Rey de Sr. Secretario de Estado y del Despacho, ha reflexionado que tan Portugal. Se han dado nuevos poderes al PríncipeEsterhazyí em to las referidas circunstancias como las noticias que se han reci bajador en Londres. bido de varias partes del reino, persuaden que los revoluciona INGLATER…</t>
  </si>
  <si>
    <t>4</t>
  </si>
  <si>
    <t>…vicio es que se aprehendan sean juzgados por'una comisión militar. de tanta mas fatiga, cuanto que hay que penetrar los bosques y ocupar todos los desfiladeros de las montañas. El Sr. Secretario de Estado y del Despacho de Gracia y Jus _La fragata Ouen-Glendocer entró el 11 en Portsmouth de ticia, en papel de 14 del que rige, me dice de Real orden lo que vuelta de la costa de Oro. El capitán Phillimore dice que el Rey sigue: de los aschantis se avanza sobre lo…</t>
  </si>
  <si>
    <t>…o por límite á la Europa; sin la El-Sr. General Gefe del Estado mayor general del ejército franimposibilidad, los reveses ó la muerte, no hubiera parado hasta cés ha comunicado al Sr. Secretario de Estado y del Despacho deel último ángulo de la tierra. Exigía por la fuerza concesiones 6 la Guerra la siguiente orden del dia para el ejército francés enabdicaciones voluntarias: prometía ¿ todas las cortes de Europa , España.oro, provincias, bloqueos, guerras, cor…</t>
  </si>
  <si>
    <t>…do en que se ha rentes d las ferias. ,llase constituido el de Soria, y su distribución; y enterado S. AI. se lia servido mandar, entre otras cosas, que en lugar de la re El Excmo. Sr. Secretario de Estado y del Despacho de Ha gla general establecida de traslaciones de unas á otras provincias cienda ha comunicado á esta Dirección con fecha 21 del cor-, y resguardos, se proceda á la separación absoluta del servicio á riente la Real orden siguiente: ]os tlojos, i…</t>
  </si>
  <si>
    <t>…rutos coloniales que existan en fuertos ex— distinción y separación del 6 por 100 de habilitación. trangeros. Dios guarde á V. muchos años. Madrid 13 de Octubre de 1814. El Excmo. Sr. Secretario de Estado y del Despacho de Ha cienda con fecha 14 de Setiembre último ha comunicado á la Exposición hecha á S. M. Dirección la Real orden siguiente: „E1 Rey nuestro Señor ha tomado en consideración cuanto ,.Señor: Sevilla postrada con el mas profundo respeto á los VV.…</t>
  </si>
  <si>
    <t>…ISO. Madrid 8 de Noviembre. En virtud de Real orden de 2 de este mes, que se ha comuni SS. MM. y AA. continúan en el Real sitio de S. Lorenzo • cado al Sr. tesorero general por el Sr. Secretario de Estado y del sin ni 'edad en su importante salud. v Despacho de Hacienda, se saca á pública subasta el suministro del vestuario; eqúipoy monturas y demas necesario piaíá’-l’i'brgari.. Por Real decreto de 24 de Octubre último ha tenido á bien zacion, de ocho regimien…</t>
  </si>
  <si>
    <t>…e correspondan. Estos formarán una de todas do en Real orden de 16 de Octubre último, que me fue comu las que reciban de los párrocos de su distrito, y la enviarán á nicada por el Sr. Secretario de Estado y del Despacho de Gracia los Intendentes de su provincia. Los Intendentes de policía for y Justicia para que la superintendencia general de policía é in marán una general de su provincia, y la dirigirán á la superin tendencias del mismo ramo en las provincias…</t>
  </si>
  <si>
    <t>…y medicina. Madrid 23 de Octu Hoy se han celebrado las exequias por el alma de S. M. bre de i8z4~Josef Aimerich. Luis xviit. T-os Eminentísimos Señores el Cardenal de la Somaglia, ministro Secretario de Estado, y el Cardenal Bardaji han asisti ^ NOTICIAS EXTRANGERAS. do á esta función: todos los dornas Cardenales están todavía en . CRECIA. el campo disfrutando de, la estación. __S. S.t xuyat salud es siempre robus ti, parece hallarse muy b'.«.n i‘ Misolungi 21 de S…</t>
  </si>
  <si>
    <t>…naves mercantes con 520 a Ooo esa Dirección general acerca de la exposición que ha hecho á S. AL, hombres de refuerzo para la guarnición del castillo de ban Juan por conducto del Sr. Secretario de Estado y del Despacho, el re 2 Ulua. . cibidor de la Orden de S. Juan de Jerusalen sobre st las enco Jil Gobierno de una gran Potencia jamas deja de ser representamiendas vacantes de la misma deben satisfacer el 6 por roa de oen las cortes extranjeras amigas. Cuando…</t>
  </si>
  <si>
    <t>Estado, Secretario del Despacho de</t>
  </si>
  <si>
    <t>Secretario del Despacho de Estado</t>
  </si>
  <si>
    <t>…. = Señores dre de este nuevo Arzobispo m parfilms era querido del bajá; Directores generales de Rentas. pues en atención á su zelo y servicios personales le confirió el tí z.a El Sr. Secretario del Despacho de Estado me dice en 6 tulo de marques de Zaatha; lo que prueba que el bajá de Egipto del corriente lo que sigue; Conformándose el Rf.y nuestro Señor crea también marqueses: extiende ademas su solicitud hasta pedir ron la consulta de la Junta de Comercio y Dependencias…</t>
  </si>
  <si>
    <t>Estala, Tomas Perez</t>
  </si>
  <si>
    <t>Tomas Perez Estala</t>
  </si>
  <si>
    <t>…:A L. R. P. de V. M.er togado en el de Indias; á D. Francisco Antonio de Góngora, Dr. Julián Josef del Barrio.=Dr. Josef María de Reina.seMiguel Intendente general del ejército; á D. Tomas Perez Estala, Inten Gonzalez.=rJosef López Alarcon.” dente de ejército honorario, ganadero y propietario de Segovia; á D. Juan López Peñalver, Intendente de provincia honorario, y „Señor: La Sociedad económica de Amigos del pais de la Director que fue de las Reales fábric…</t>
  </si>
  <si>
    <t>Estas, Fer</t>
  </si>
  <si>
    <t>Fer Estas</t>
  </si>
  <si>
    <t>…esparce sin mucha economía, nencias suscitadas por el gobierno francés con nuestra nación, pero con singular oportunidad. ■ jc"; ; y que de sus resultas nuestro augusto Monarca el Sr. D. Fer Estas cartas, que se imprimieron éttfCádiz durante la gloriosa nando Vxt había salido de Cádiz para Madrid en Octubre, pue guerra de la independencia , sé;han hecho lanzaras portel cui den ser ciertas en lo esencial, y deben apreciarse, porque en un dado que han te…</t>
  </si>
  <si>
    <t>Este</t>
  </si>
  <si>
    <t>…tos, cargando las costas del proceso causadas en la jurisdic Koenik como reos de alta traición, asciende ya al número de 30. ción ordinaria. Al alcalde de dicha ciudad de Sangüesa Don Este proceso se va á enviar al tribunal supremo de Breslau. Pa Joaquín Ibarra en la multa de go ducados de plata, moneda de rece que estos revolucionarios estaban en correspondencia con los Navarra, por haber permitido que los reos de esta causa, man^de otros país…</t>
  </si>
  <si>
    <t>Este, Eugenio de Arrutó</t>
  </si>
  <si>
    <t>Eugenio de Arrutó Este</t>
  </si>
  <si>
    <t>…Francia* onzas de oro, doblones de á 80; Tratado de la fiebre amarilla observada en Pasages en el estío reales*y duros de plata, nmy bien acuñados, con el peso de ley, último, por D. Eugenio de Arrutó Este escrito dividido en cua de color bajo y mal sonido.. Lo decimos para inteligencia y go tro partes manifiesta la importación de la fiebre amarilla : se bierno del público, y que no se deje sorprender con dichas mo prueba en éi la naturaleza inflamatoria de la…</t>
  </si>
  <si>
    <t>Esteban, Miguel Antonio</t>
  </si>
  <si>
    <t>Miguel Antonio Esteban</t>
  </si>
  <si>
    <t>…ajo el grado 18 de latitud N., y á una de Teruel, con la canongía unida, por fallecimiento de D. Ma elevación de 83 pies sobre el nivel del mar, podrá formarse una nuel Benages, á D. Miguel Antonio Esteban: para una canonjía idea de cuanto mas elevada debe de ser la parte del Africa donde de la misma iglesia, vacante por fallecimiento de D. Josef Es ha muerto el doctor Andney. Será menester probablemente una trada, á D. Joaquín Iñigo Aguaron: para el arcedianat…</t>
  </si>
  <si>
    <t>Esteban, Severo López</t>
  </si>
  <si>
    <t>Severo López Esteban</t>
  </si>
  <si>
    <t>…lecimiento de D. Miguel Cruceta, Málaga 18 de Octubre. D. Bartolomé Ramos y D. Claudio Echevarría, á D. Dionisio La Real y militar orden de la Merced ha celebrado en este Herraiz, D. Severo López Esteban y D. Joaquín Ramírez; y para convento el capítulo general, que presidió el Excmo. y Rmo. una media ración de la iglesia catedral de Córdoba, vacante por P. Fr. Josef García Palomo, y el 16 salió electo Maestro Ge- promoción de D. Pedro María Navarro ¿ canongía de la de Cuen ncnl,…</t>
  </si>
  <si>
    <t>Estomba, Ramón</t>
  </si>
  <si>
    <t>Ramón Estomba</t>
  </si>
  <si>
    <t>…e coronel Moyano, han restituido á su batallones de Arequipa y 2.0 del Infante. legítima posesión la única plaza fuerte de este vireinato e! 5 de Rio de la Plata. Coronel graduado D. Ramón Estomba, Febrero, nombrando en seguida por su gobernador al benemériteniente coronel D. Francisco Crespo, sargento mayor D. Esco to coronel Casariego. La noticia de tan fausto como interesantelástico Magan, idem graduado D Pedro Josef Díaz, ídem Don suceso salió de l…</t>
  </si>
  <si>
    <t>Eugenia, María</t>
  </si>
  <si>
    <t>María Eugenia</t>
  </si>
  <si>
    <t>…aldes do H curar al autor una recompensa digna de Ja obra presentada, sea Real Casa y Corte de S. M. de 5 de Julio último, se he mari español ó exirungero. dado citar y convocar á Doña María Eugenia y Doña María Barceloneses, catalanes, españoles: para todos está abierto Juana de la Presa, naturales de la misma, la primera de 2 2 años el concurso á Jos premios generales: todos debemos interesarnos y la segunda de 17, como hijas de D. Manuel de la Presa , difun en dar testimonios…</t>
  </si>
  <si>
    <t>…n en la costa oriental, y parece que se perdió alguna gente. corte de S. M. de 5 de Julio último se mandó citar y convocrr Se dice asimismo que un buque sueco ó dinamarqués casi á Doña María Eugenia y Doña María Juana de la Presa, natu nuevo, cargado de sal, está barado y casi destruido cerca del rales de la misma, la primera de 22 años, y la segunda de 17, castillo deSabinilla, al lado de Estepona. como hijas de D. Manuel de la Presa, difunto, que fue de esta __Ha llegado…</t>
  </si>
  <si>
    <t>Eugenio</t>
  </si>
  <si>
    <t>…vivo Lu ¡s Montero, D. Francisco Luna y D. Josef xVlaiieluz: de te deseo de volver á la quietud del antiguo gobierno, y aun en la niente á ios subtenientes D. Clemente Al varado y D. Eugenio capital misma se ve, á no poder dudarlo, una completa indife Lanac : de subteniente á los sargentos primeros D. josef Guillen, rencia; de modo que abrirán con gusto las puertas al vencedor. (2) D. Simón Jorge, y á los cadetes D. Antonio León y D. Josef Castro…</t>
  </si>
  <si>
    <t>Eugercios</t>
  </si>
  <si>
    <t>…ficación de las provincias de la Paz y de Cochabamba, de su terreno y condiciones con que se subastan, acudan ante el destruyendo el apoyo en que los enemigos confiaban los favora Sr. Eugercios, auditor de guerra de esta provincia, comisionado bles resultados de sus empresas, ha tenido el resultado de que el al efecto por el Excmo. Sr. Inspector general de milicias, por la 16 de Octubre fue completamente destruida, y dispersos los res escribanía de…</t>
  </si>
  <si>
    <t>Europa, Luisa la</t>
  </si>
  <si>
    <t>Luisa la Europa</t>
  </si>
  <si>
    <t>…a y enemigos. Dona Avelina Carmona: Magdalena Sulp: Juliana Barroso y , Recorren las épocas de las riquezas que se derramaban por Doña Magdalena Ortega Jarava, legatarios todos de Doña Luisa la Europa en oro, plata y frutos, y preguntan ;si podrá hallarse Catalina Rovinet, son citados pava que en el preciso término la América en mucho tiempo capaz de volver áproducirlas? Los de 15 dias, se presenten por sí, ó por procurador ante el señor ingleses (continúa…</t>
  </si>
  <si>
    <t>Eusebia, María</t>
  </si>
  <si>
    <t>María Eusebia</t>
  </si>
  <si>
    <t>…Aun no tiene código,' cunrregiú, Doña María del Pinar’Fibaut y Dueñas, Doña Mapero se conoce de qué especie será; pues habiendo llamado á los ría lgnacia Nieto,.D. Antonio Barrio,:Doña María Eusebia liberales en su auxilio, claro es que pretende fundar la doctrina Fowy Ataré», Doña María Velasco, Doña Vicenta- Ramos y del liberalismo sobre las ruinas del evangelio. Véase si ho el si Vadillo, Doña Tomasa Almarza, Doña Melchora Menaza, guiente párrafo de l…</t>
  </si>
  <si>
    <t>Eustsmanfe, Bartolomé</t>
  </si>
  <si>
    <t>Bartolomé Eustsmanfe</t>
  </si>
  <si>
    <t>…ez, por aprehendidos como sospechosos en el Cam chos brazos, y sustentar varias familias en la próxima estación po de S. Roque, fiscal D. Diego de Reyes: en sumario. del invierno. D. Bartolomé Eustsmanfe y D. Julio González, por des afectos al Rey nuestro Señor, fiscal ídem; en idein. COMISION MILITA* PERMANENTE DE CADIZ. D. Josef María Guerrero, D. Vicente Millan y D. Manuel Carballo, por delitos políticos, Gscal idem: en idem. Estado que demuéstra las causas que existen á carg…</t>
  </si>
  <si>
    <t>Exmouth</t>
  </si>
  <si>
    <t>…bran los derechos del __Algunos papeles de esta mañana anuncian que el ministerio comercio al contado; pero los sargentos, cabos y soldados se que tiene el proyecto de encargar al lord Exmouth el mando de lina jaban diciendo que cuando servían al Rey de España nada les nueva expedición que va a dirigirse inmediatamente contra Ar faltaba.=¡Cuál es el estado en general del comercio ?r= La mayo gel. Podemos asegurar á nuestros lectores que no hay ni l…</t>
  </si>
  <si>
    <t>…casado aqui, desea observar con todi'religtosidad el convenio que S. A. Ornar parece será elevado á la dignidad de supremo director en lugar Bashaou , sil predecesor, estipuló con lord Exmouth en iStó, del general Freire, que algunos piensan podrá resistir este nom ofreciendo que en el caso de una guerra con alguna potencia de bramiento; pero después de haberse malogrado su expedición con Europa, ningún prisionero seria hecho esclavo, sino que se l…</t>
  </si>
  <si>
    <t>Exposiciones, Juan</t>
  </si>
  <si>
    <t>Juan Exposiciones</t>
  </si>
  <si>
    <t>…lipe V. &amp;c. Madrid 6 de Abril de 18.24.=A D. Luis López Ba Sobrado, Decano del Consejo y Cámara de Castilla, para qu« llesteros. haga de Presidente; y de Vocales á D. Miguel Otal, D. Juan Exposiciones dirigidas al Rey nuestro Señor. Antonio Sánchez Heredia, Ministro y Fiscal del Consejo Real, ,, Señor: El cabildo de la Sta. iglesia catedral de la Ha vana D. Miguel Gordon , secretario de la Cámara, D. Atanasio Mel con el mayor respeto á V. M. expone: que ha…</t>
  </si>
  <si>
    <t>Ezequiel, Francisco</t>
  </si>
  <si>
    <t>Francisco Ezequiel</t>
  </si>
  <si>
    <t>…rea justo variar el juicio, sea consultándolo con mi D. León de la Cámara Cano, Ministros del Consejo de Hacien Real Persona con remisión del expediente original sobre la re da, y D. Francisco Ezequiel de las Barcenas, Director interino posición , ó en cáso de negarla., el sueldo con que haya de quedar de Correos, remitiéndose en caso de empate la deeisic i al Res el no repuesto;.debiendo hacerse la reclamación en el termino, pectivo Secretario del Despacho…</t>
  </si>
  <si>
    <t>Ezeta, Juan</t>
  </si>
  <si>
    <t>Juan Ezeta</t>
  </si>
  <si>
    <t>…sanguinario Bolívar, eii'la abundancia de siis de lanceros de la Guardia , comandado por su gefe teniente co viles y arteros recursos no pudo alcanzar á sofocar el verdadero ronel D. Juan Ezeta, y el piquete dé lanceros del ejércitórdél .patriotismo: empleó, sí , ardides propios de su particular cora Perú , por el comandante igual en graduación á‘ aquel D. Casto zón para ver si envolvía en mil desgracias á los héroes del Ca Josef Navajas , cuyo ofic…</t>
  </si>
  <si>
    <t>F, Manuel Antonio</t>
  </si>
  <si>
    <t>Manuel Antonio F</t>
  </si>
  <si>
    <t>…or de D. Pedro Gil, con firma deD.SalvadorGual, de Orue, Oficiales que eran de la m'isma: para la de segundo se fecha en Tarragona el'3 de Mayo de 1822.Uno núm.890, de rea gundo á D. Manuel Antonio F.odrignez, Oficial mayor de Ja les 3884; otro núm. 891, de rs. 1199 33 mrs; otro núm. 892, Contaduría general de Rentas Provinciales: para la de tercero de rs, 4020. Y habiéndóse extra viado estos documentos sé supli primero ¿ D. Ventura Sedaño, Oficial tercero…</t>
  </si>
  <si>
    <t>Fa, Francisco</t>
  </si>
  <si>
    <t>Francisco Fa</t>
  </si>
  <si>
    <t>…respuesta siguiente: Francisco de Paula Oveja y la Justicia : para el de Alcaraz á Don A bordo del Isis Port Royal 30 de Abril de 1824. Josef Márquez y Aguilar: para el de Huete á D. Francisco Fa ,,Muy Sr. mío: líe recibido copia de las determinaciones de bián: para el de Requena á D. Josef Lucas Ortega: para el de la junta de comerciantes y aseumadores, que se ha reunido hoy Cáceres á D. Jacinto Marzo y Torres: paraba vara de Alcalde por la mañana co…</t>
  </si>
  <si>
    <t>Fabre, Hipólito</t>
  </si>
  <si>
    <t>Hipólito Fabre</t>
  </si>
  <si>
    <t>…y, ante Batallón núm, 2 de idem. Capitán graduado D. Josef Do dicho tribunal, pues de lo contrario les parará el perjuicio que naires. haya lugar. Batallón núm. 3 de idem. Capitán D. Hipólito Fabre, te Se cita y emplaza á Crisanto Gutiérrez, hermano de D. Ju niente D. Antonio Martinez, subteniente D. Josef Velarde, lián Gutiérrez, escribano que fue del número del lugar de Gepasó en su clase al 2.0 batallón del Infante, cirujano D. Cayeta tafe, ó á cualq…</t>
  </si>
  <si>
    <t>Fadrique</t>
  </si>
  <si>
    <t>…no nos hayan dejado los mas preciosos m&lt;&gt;2 labor llamada de la Toscahá, en el término de la villa de la numentos. Si hay que aclarar el oscuro caos de la cronología, el Puebla de D. Fadrique, y sobré otros diferentes bienes; pasará á P. Peta vio derramará en él tanta luz, que serán eternamente deducirlo ante el juzgado de'dicha ciudad y escribanía de núme consultadas su Rationarium temporum, su grande obra de Doc ro, dentro’dc cuatro .meses. ' tr…</t>
  </si>
  <si>
    <t>Faez, Esteban</t>
  </si>
  <si>
    <t>Esteban Faez</t>
  </si>
  <si>
    <t>…ian la viña, y probasen que los españoles con L^ai*}'an Dulantro, ídem D. Antonio Jímeno. tu residencia en el reino habian causado ese deterioro, enton Numero § de Chile. Teniente coronel D. Esteban Faez. ces podrían esperar que el mundo culto les concediese la razón Artillería de los Andes. Teniente coronel D. Juan Pedro para quejarse del gobierno español; pero debiéndose á él aquella Luna, sargento mayor D. Eugenio Firun, teniente segundo Don prosperidad, y…</t>
  </si>
  <si>
    <t>Fajardo, Josef María</t>
  </si>
  <si>
    <t>Josef María Fajardo</t>
  </si>
  <si>
    <t>…Josef Ignacio González, idem D. Calixto Perez, cirujano Orden del dia. D. Francisco Villegas. „El General en gefe anuncia con dolor al ejército que Luis xvnr Colombia. Subteniente D. Josef María Fajardo. concluyó su ilustre carrera: le sucede su hermano Carlos x. Adicto al E. M. Sargento mayor graduado D. Nolasco Al Soldados: tenemos un nuevo Padre. ¡Viva Cárlos xí ¡ Viva varez, idem D, Francisco Borja Moyano. el Rey 1 Plana mayor de plaza. Sargento mayor D.…</t>
  </si>
  <si>
    <t>Fan, Desiderio</t>
  </si>
  <si>
    <t>Desiderio Fan</t>
  </si>
  <si>
    <t>…iden» la vela de este último el io del corriente mes, su comandante D. Damian Alzamora, piloto D. Santiago Alelizon, idem Don Mr. Willink. Pedro Arteaga, oficial segundo de armada D. Desiderio Fan. Participa la plausible noticia que los comerciantes ingleses re E. M. de plaza. Capitán graduado D. Pedro Molero, te sidentes en Valparaíso habian recibido, y era vulgar en dicho pun niente D. Josef Sebastian de Cárdenas, idem D. Josef Gabriel to, de haber s…</t>
  </si>
  <si>
    <t>Fariña, Andrés</t>
  </si>
  <si>
    <t>Andrés Fariña</t>
  </si>
  <si>
    <t>…ia de Chiloe quedaba en sus D. Francisco Herrera. pensión. Núm. 11 de los Andes. Empleado en la comisaría del ejérci Su arribo á este puerto asegura ser con motivo de refrescar to D. Andrés Fariña. y proveerse de víveres y aguarda para continuar su.viage á Bata- Granaderos á caballo. Capitán D. Josef María Prieto, alfé via. Dios guarde á V. S. muchos años. Capitanía de este puerto rez D. Francisco Bolívar, idem D. Roque Suarez. Marzo 20 de i824.=Franci…</t>
  </si>
  <si>
    <t>Farnham</t>
  </si>
  <si>
    <t>…ras demos Mr. Dawe sísale á la barra , y presenta el IVrit de nombra traciones públicas, ha dado á María Santísima reverentes gracias miento de dos nuevos Pares representantes, el lord Farnham y el .con una solemne función de iglesia, que si no satisfacen su acen vizconde Gort, en lugar del vizconde Powerscourst. drado entusiasmo, ni corresponden á la dignidad y grandeza del motivo, concluyen á lo menos el nías enérgico testimonio de Francia. su fi…</t>
  </si>
  <si>
    <t>Feas, Juan</t>
  </si>
  <si>
    <t>Juan Feas</t>
  </si>
  <si>
    <t>…Arias, labrador. D. Francisco Badillo, regidor decano. Francisco Ramírez Corral, escribano; Ramón Dieguez, confi D. Tomas Serrano, regidor. D. Alfonso Campo, labrador, co dente de D. Juan Feas; D. Gerónimo Aguirre, D. Pedro Rolmandante de voluntarios Realistas, y D. Rafael García, fiel de dan,D. Juan Manuel de Noriega, cirujano; Antonio García, fechos. Ventura Viílamil, Antonio Jiménez, Manuel Fernandez Capa-* En Cozar. Juan de Bustos Villcna, labr…</t>
  </si>
  <si>
    <t>Febrero, Josef</t>
  </si>
  <si>
    <t>Josef Febrero</t>
  </si>
  <si>
    <t>…e resultas de un horroroso temporal que se padeció en dio con muchas adiciones de la bien conocida obra que escribió Valparaíso á principios de Junio iiltimo, varios buques que el D. Josef Febrero, de cuya lectura carecen varios por su crecido Gobierno de Chile enviaba en su auxilio con municiones de volúmen y coste; y con este nuevo prontuario en forma de diá guerra, víveres y caballos para montar su caballería, perecie logo se facilita la instrucción…</t>
  </si>
  <si>
    <t>Federic, Francisco</t>
  </si>
  <si>
    <t>Francisco Federic</t>
  </si>
  <si>
    <t>Armijo en la tenencia de Rey de Jaca; y al Teniente Coronel del mar. Reducido á una extensión muy corta de tierra este D. Francisco Federic en la Sargentía mayor de Alicante. precioso cultivo no nos pertenece sino por excepción, y aun sin ninguna certidumbre; porque en los lugares mismos que son mas _Hasta ahora habíamos visto con satisfacción que solo tenía propios, no han bastado 29 años de cui…</t>
  </si>
  <si>
    <t>FédericblWomti</t>
  </si>
  <si>
    <t>…nch, que ha venido aqui con Aranceles sobre el expediente consultado por VV_SS. en 26 de motivo de la traslación del cuerpo de su difunto amo, permane Julio último á- solicitud de D. FédericblWomti, encargado- del ce siempre en Bagdad, donde’se le trata como amigo, tanto por establecimiento de grabado de música, pidiendo que se minora parte del visir, como de sus oficiales._. sen á dicho papel los derechos que paga .á-su introducción del ITALIA. extranj…</t>
  </si>
  <si>
    <t>Federico</t>
  </si>
  <si>
    <t>…a, que acaba Juan Downie, Mariscal de Campo de los Reales ejércitos, y de terminarse en Varona , digno de atención por las relaciones segundo Comandante general de Andalucía, y el Sr. D. Federico que tiene con los que han sido juzgados en Francia últimamente, Josef Sánchez, Penitenciario del Real Colegio de Loreto, y Pre sirve para demostrar que ¡as maniobras de Jps revolucionarios dicador de S. Ai., dirigiéndole el primero el discurso siguiente: para…</t>
  </si>
  <si>
    <t>Feknando</t>
  </si>
  <si>
    <t>…s de recom Se ha expedido la Real cíduladel tenor siguiente: ~ pensas á los eclesiásticos en la administración del Excusado, nun ca sé usará mas qué del papel del sello cuarto. -■ Don Feknando vil por la gracia de: Dios, R*y de Casti - Art. 83.. Todos1 los títulos, testimonios,certificaciones, nom lla &amp;c. A los dél mi Consejo, Presidentes &amp;c. Sabed: Que.con bramientos de oficios que dan y despachan los Intendentes, Sub fecha de 16 dé Julio último,…</t>
  </si>
  <si>
    <t>…ales cular atribución -de miCpnsejo su nombramiento á propuesta del de los ayuntamientos de los pueblos del Reino. ayuntamiento, los oficios dé diputados y personero de Madrid, ■■ D. Feknando vii por:la gracia de Dios, Rey de Castilla, por estar aquel bajo sus órdenes- inmediatas; y el nombramiento de León, de Aragón áte. A los del mi Consejo dea sabed: qué de alcaldes de barrio lo ejecutará la Sala de alcaldes de mi Real por mi Real orden de 2 de…</t>
  </si>
  <si>
    <t>Feliciano</t>
  </si>
  <si>
    <t>…esos en Méjico. para resolver. Todo estaba en fermentación, temiendo los desas tres que se preparaban en caso de quedar abandonada la dudad; Coronel D. Pedro María Gil, Comandante D. Feliciano feto la consternación fue general, cuando á las cinco, que no Rodríguez, Capitán D. Andrés Esparra, ídem Mariano Infan contestaba Lobato, dispuso el congreso su salida, se embargaron zón, ídem Josef María Alcocer, ídem Nicolás Melgarejo , ídem todos loa coche…</t>
  </si>
  <si>
    <t>Felipe</t>
  </si>
  <si>
    <t>45</t>
  </si>
  <si>
    <t>…ulo. de 31 de Agosto de 1772 , cuyo tenor es como sigue: Con motivo de la representación que por medio del Conse Ley 3.a jo me hizo la Sala de Alcaldes de mi Casa y Corre en 10 de Don Felipe r en el Pardo por Pragmática de 2j de Febrero Abril de 1734, en razón de la causa que pendía en ella por con de /7J4. sulta de la sentencia que había pronunciado el Teniente de esta Pena de los que hurtaren en la Corte y cinco leguas, y prueba villa contra un…</t>
  </si>
  <si>
    <t>…Albacete, Totana y Carayaca. de Febrero de i824-=A D. Luis López Ballesteros. Soria. Logroño. La renta de aguardiente y licores establecida por mi augusto Valencia. Predecesor el Sr. D. Felipe ív en el año de 1632, se ha conside Aleoy, Alicante, Alcira, Castellón, S. Felipe, Elche, On- rado desde entonces como una de las de la Corona. En su esta teniente, Segorve, Denia, Orihuela y Gandía. blecimiento se llevó por objeto proporcionar productos para…</t>
  </si>
  <si>
    <t>…ue sean dables. Tendreislo entendido, / lo comuni La renta del tabaco fue creada por mi esclarecido Progenitor careis á quien edrresponda para su cumpliiniento.rrEstá rubrica . el Sr. D. Felipe iy, de buena memoria, en el año de 163Ó, es do dé la Real mano. En Palacio á 16 de FehreAro de 1824.=A tancándola desde luego. Este pensamiento ha sidd aconsejado por D. Luis López Ballesteros. la prudenciaf; pues- siendo, el tabaco verdadero objeto de lujo y…</t>
  </si>
  <si>
    <t>…el reinado de mi virtuoso hermano. Ayudadme, que cuen Según los documentos oficiales que inserta, el infeliz ex-Em- to con vuestros esfuerzos.” perador Itúrbide fue cogido por el general Felipe de la Garza , y Parts ig de Setiembre. conducido á Padilla el día 19 del propio mes, y fusilado allí mismo Luego que espiró Luis xvm en la mañana del 16 se retira a las seis' de aquella tarde (1): el mismo la Garza da este parte ron todas las personas que hab…</t>
  </si>
  <si>
    <t>…do ademas Herno» visto documentos que confirman la muerte de Agus muchos datos útiles para corregir las cartas náuticas de la Europa. tín Itúrbide. Uno de ellos es el parte que el general Felipe la — El Diario del Mediterráneo refiere la llegada á Marsella de un Garza da al congreso mejicano de haber llevado á efecto el de magnífico sarcófago procedente de Alejandría, y hallado en los creto de 28 de Abril, que ponía á Agustín Itúrbide fuera de la ley…</t>
  </si>
  <si>
    <t>…enemigos del orden y de ¡a. legitimidad. entonces fuisteis leales y os sacrificasteis por el primero de los Con el mismo fin de celebrar este dia se dispuso y ejecutó Borbones el Sr. Felipe v, que obtuvo la corona española, ¿qué una corrida de novillos para diversión del pueblo, y se lidió y no deberá esperar de vosotros el ínclito y siempre amado Fer mató un toro por sugetos inteligentes. nando, vastago heroico de tan noble tronco? Asi pues, en…</t>
  </si>
  <si>
    <t>Félix</t>
  </si>
  <si>
    <t>…berano cajas Reales de Goatemala: para la intendencia de Cuenca al por inclinación y convencimiento, no me es ya posible disimu c-omisario ordenador y contador.de Rentas de Madrid D. Félix: lar por mas tiempo la escandalosa corrupción en que alguno* Bergado: para la intendencia de Asturias á D. Franc’sco Jimé novadores querían sumergiros. Ellos han derramado todo el ve nez de Saavedra, también comisario ordenador, comendador de neno de la falsa…</t>
  </si>
  <si>
    <t>Fer</t>
  </si>
  <si>
    <t>…dios se esparció una ingeniosa oda, que concluia con estos M. H. ciudad de Cádiz de manifestar el entrañable amor que versos: &gt; profesa al mas justo y benéfico de los Soberanos el Sr. D. Fer : Salve, ínclito Fernando, nán-00 vil (Dios le guarde), ha dispuesto demostrarlo, con mo Dulce esperanza de la Patria amada, tivo de ser hoy sus dias, de la manera mas digna en lo posible Salve, y tu sien ornando atendiendo al estado de decadencia en que se h…</t>
  </si>
  <si>
    <t>…j los Bandados constitucionales, y forma la apología de la Religión de ;í V. E. muchos' años. Cuartel' general en Huancayo Marzo católica y de la soberanía de nuestro amado Rey el Sr. D. Fer 22 de 1824.—Excmo. Sr.scjosef Canterac. =:Excmo. Sr. D. Jo nando vn. Los suscriptores en esta corte acudirán á recoger el sef de Laserna, virey y capitán general del Perú. primer cuaderno, adelantando el importe del segundo, que sal CAMBIOS. drá con la breved…</t>
  </si>
  <si>
    <t>jsi plenitud de su soberanía nuestro amado Rey el Señor D. Fer en mi noble y generosa adhesión á la augusta Persona de V. M. y nando vii (que Dios guarde), restablecido el gobierno antiguo, sn Real Familia, le he vuelto a sentar en su Real y soberano y en ejecución las leves fundamentales que tegian. Asi aparece Trono, s…</t>
  </si>
  <si>
    <t>Olaeta: pan Otras dos de la chancillería de Granada í D. Fer medio de la reunión de todo' el ayuntamiento, presidido de su nando López Sagredo y D. Antonio Josef Godinez; y para una gefe, empleados de todas clases, vecinos moradores de Jas pobla plaza de alcalde del crimen de la audiencia de Galicia á D. Pas ciones inm…</t>
  </si>
  <si>
    <t>…FÍRME. Marzo de 18 4 mandó desde el Cuzco que en todos los pueblos Los papeles públicos colombianos alcanzan hasta 21 de Agos del vireinato se publicase la Real cédula de S. M. el Sr. D. Fer to. El titulado Centinela dice asi: Los periódicos de Bogotá hasta nando vu de fecha 25 de Diciembre de 1824, por la cual abo l.° de Julio traen pocas noticias. Alli se habia impuesto una lió el sistema constitucional en todos los dominios de Indias é conttib…</t>
  </si>
  <si>
    <t>Fer, Mateo</t>
  </si>
  <si>
    <t>Mateo Fer</t>
  </si>
  <si>
    <t>…llo, de oficio herrero, en 1800. Otraen donde se halla la fragua, con y lo mismo el tejaroz, con dos estanques, el uno grande perfec su cuadra y pajar, en iS5. Otra, en que habita D. Mateo Fer tamente hecho, y el otro no tan bueno, con el pozo de la noria, nandez del Campo, en 89. Una panera y cuadra, que disfruta el cuatro asientos de piedra y una pila para dar agua al ganado, y mismo, en 2$. Un pajar grande, gallinero y comedero, en 2100. la de l…</t>
  </si>
  <si>
    <t>Fernaíípp</t>
  </si>
  <si>
    <t>…SABADO 7 DE FEBRERO DE 1824. o&lt;¿ ARTÍCULO DC OFICIÓ. cíos Gobiernos sé. obligan á hacer, ejecutar la. jestixúcioji a-lo? propietarios, ó'á'qu¡én.legítimamente h?s represente! 'y. D. Fernaíípp yií por la gracia dp/Dips Rey’,4cc! Rpr.'süaptó En, fe de lo .¿ualJps,.infrascritos, en virtud de sus respecti .habiéndose ajustado, concluido y firmado eií está cOrUtÓÉdia 5 de vos plenos poderes!, ^ti.rngfironél presenté convenio, !y lq sellaron (Hnero del…</t>
  </si>
  <si>
    <t>Fernan</t>
  </si>
  <si>
    <t>…Orden de S. Juan de Jerusalen. Lo pode-, Siendo esta, amados hermanos, nuestra situación, y libre ya mos asegurar. (Oráculo de Bruselas.) del naufragio nuestro adorable Monarca el Señor D. Fernan do vii , que en todos tiempos ha derramado sin medida los do NOTICIAS DE ESPAÑA. nes de su Real beneficencia sobre estaopequeña porcioth de su di latada Monarquía, ¡con cuánto gozo no debemos exclamar co Madrid a de Enero. mo vasallos agradecidos: el Señor ha…</t>
  </si>
  <si>
    <t>…ue ofrecer sus personas, sus vidas y haciendas sin reserva algubres 12. 6. a Los granos , harinas y legumbres extrangeros que se ha na, que desea sacrificarlas por su amado Rey el Sr. D. Fernan llaren dentro de los puertos de la Península, y los que llegaren do vii, por la Reina nuestra Señora, augusta Esposa deV. M., á ellos durante los 15 dias después del recibo de esta disposición, y por toda la Real Familia: estos son los votos de su Ayunta será…</t>
  </si>
  <si>
    <t>…sone esta capital, con cuanta solemnidad ha sido posible, el feliz res tos dirigidos á la restitución de la soberanía de nuestro católi tablecimiento de nuestro amado Soberano el Sr. D. Fernan co Rey, cuyo busto se hallaba colocado en medio de un cír do vii , que Dios guarde, á su trono. Celebrada la correspon culo sobre un cojín de púrpura. Dos leones de plata maci diente misa de gracias, todos y cada uno de sus habitantes pa-, za sostenían la Rea…</t>
  </si>
  <si>
    <t>Fernán-</t>
  </si>
  <si>
    <t>…Amados hermanos: Por la autoridad militar, dp estas islas se las contienen., Asi es como formareis pueblos virtuosas y, felices; nos ha comunicado la Real,orden de S. M. el.'í&gt;/. D. Fernán- y estrechareis mas y mas los lazos que por institución.divina i&gt;p vtf (Dips le gua¡rde),.^iv la cual se manda qúe en todo el Unen al sacerdocio con el imperio, .para bien y felicidad de toda reinóse resíár'H*;.&lt;a d Gotiiernp monárquicoal estado en que se] la…</t>
  </si>
  <si>
    <t>Fernandez, Ambrosio</t>
  </si>
  <si>
    <t>Ambrosio Fernandez</t>
  </si>
  <si>
    <t>…cardenales, prelados y superiores Lord Londock, en solicitud de que se le hiciese la liquidación de de las órdenes. Después del evangelio pronunció la oración lati los pasages del teniente D. Ambrosio Fernandez , de su esposa, y na el P. Jabalot, dominicano. Concluida la misa, colocándose del subteniente D. Juan josef Bracho, que condujo á su bordo, S. S. bajo el palio, que sostenían ocho obispos asistentes al solio, y que se le satisfaciera su importe por la Real H…</t>
  </si>
  <si>
    <t>Fernandez, Antonio</t>
  </si>
  <si>
    <t>Antonio Fernandez</t>
  </si>
  <si>
    <t>…uerte del primer extrac catedrático presentó dos de sus discípulos mas adelauados, Don to de la de este dia á Doña Alaría Mendieta, hija de D. Pedro, Angel Ramón Martí, su hijo, y D. Antonio Fernandez. El coronel graduado, y capitán que fue de Voluntarios de Huesca, primero explicó y demostró sobre el encerado todo el mecanismo muerto en el campo del honor, ó parte teórica dé la taquigrafía, y en seguida leyó unos versos de su composición, escritos en cara…</t>
  </si>
  <si>
    <t>Fernandez, Eugenio</t>
  </si>
  <si>
    <t>Eugenio Fernandez</t>
  </si>
  <si>
    <t>…lez , ídem D. Josef tos obstáculos se ofrecieran, se pusiera en marcha sobre la capi tal en combinación de la que mandaba en la costa el brigadierReta, ídem £&gt;• Manuel Tineo, idem D. Eugenio Fernandez. Número 11. Coronel graduado Don Josef Videla Castillo, Rodil: ambas verificaron su reunión en Lurin el 2- ; y conduci idem agregado D. Francisco Bcrmudez, teniente coronel gradúa— das desde este punto por el mariscal de campo D. Juan Antonia</t>
  </si>
  <si>
    <t>Fernandez, Felipe</t>
  </si>
  <si>
    <t>Felipe Fernandez</t>
  </si>
  <si>
    <t>…illa á canongía de ella, á D. FranciscoDezAi pa Escuadrón de granaderos déla Guardia. Grado de teniente ra otra ración de la santa iglesia metropolitana de Santiago, va coronel ai capitán D. Felipe Fernandez: de capitan ú los tenien cante por fallecimiento de D. Vicente de Castro/ á D. Jacobo tes D. Antonid Aguado y D.-Antonio Jurado: de teniente al Alvarez Bahamonde: para media ración deja iglesia catedral de alférez D. Ramón del Torop ,y de alférez al sargento…</t>
  </si>
  <si>
    <t>Fernandez, Francisco</t>
  </si>
  <si>
    <t>Francisco Fernandez</t>
  </si>
  <si>
    <t>…Martínez Oliva, Auditor un gorro de dormir. El Capitán. Sabine ha traído uno de estos de la Rota: para plazas del Consejo Real á D. Miguel Moder y cuerpos y una piedra sepulcral.” D. Francisco Fernandez de! Pino: para la Regencia de la Chan_Entre otros objetos preciosos que ha traído de Egipto Mr. cillería de Granadaá D. Antonio de la Parra: pira la de la Au Caillaud, los curiosos y antiquarios han distinguido úna bella diencia de Valencia á D. Joonzalo Here…</t>
  </si>
  <si>
    <t>…... Búrgos. nar al propagador de las luces del siglo, al crítico Constitucional, el que crea que para trasladarse S. M. á uno de sus palacios, como El Comisarlo jubilado de Marina D. Francisco Fernandez es el de Aranjuez, que lo hace en cosa de tres horas, haya de ne deNavarrete, que ha fallecido en esta corte el dia 18 del cor cesitar tantos fondos, y que no tenga otros mas que los citados riente , dejó en el testamento otorgado el 16 una cláusula en que po…</t>
  </si>
  <si>
    <t>Fernandez, Gerónimo</t>
  </si>
  <si>
    <t>Gerónimo Fernandez</t>
  </si>
  <si>
    <t>…ticular los periódicos argentinos.” Tomas Juan Ruiz, Juliatí Medranda , Mafias Bermudo, Juan Escriben de Nueva-Yorck con fecha 2 de Agosto:,,Sabemos Sastre, Josef Saborit, Capitán D. Gerónimo Fernandez, Luis por pasageros recien llegados de Colombia la resistencia que ha Murillo y Josef Gras, pasados por las armas por la espalda. cen aquellas tropas para no salir de su territorio al del Perú , y Andrés Díaz, Francisco Ros y Alfonso García, ídem, reos un pap…</t>
  </si>
  <si>
    <t>Fernandez, Josef</t>
  </si>
  <si>
    <t>Josef Fernandez</t>
  </si>
  <si>
    <t>…e Cádiz r.c cita y, emplaza á cuantos se estimen con derecho á los bienes concurDiscurso del Rey Cárlos x pronunciado el aa de Diciembre £ la sadojiá Doña Antonia Masías, viuda de D. Josef Fernandez, que , abertura de la sesión de las Cámaras. ha tenido establecimientos de almacén de loza y tienda de géneros* para que acudan á formalizarlo con los documentos que les comRecibido por correo extraordinario de Paris. Íirueben;os pagos prevenidosy. repartos s…</t>
  </si>
  <si>
    <t>Fernandez, Juan Blas</t>
  </si>
  <si>
    <t>Juan Blas Fernandez</t>
  </si>
  <si>
    <t>…odía tierra de D. Antonio Zavala, vecino de Ma está valuada en 336,260 rs. vn. En el lugar de Ituero una casa drid, y otra de D. Diego del Rio, y norte longcra del mismo ue habita D. Juan Blas Fernandez, en 7$ rs. Una panera, que Rio, la que comprende 37 fanegas, 4 celemines y 8 estadales, isfruta el mismo, en 2300. Otra casa idem, en noo. Un co que á 570 rs. fanega vale 21,291 con 29 mrs. Una casa-huerta, J medero y corral, en 1300. Otra casa, que habita el…</t>
  </si>
  <si>
    <t>Fernandez, Juan Penoncos</t>
  </si>
  <si>
    <t>Juan Penoncos Fernandez</t>
  </si>
  <si>
    <t>…lucionarios, qué insisten en destruir unas instituciones que :al arcedianato de Cornado, dignidad dt la metropolitana de Sanama la nación y han consagrado siglos enteros. tiago, á D. Juan Penoncos Fernandez: para tres raciones de la La Europa puede juzgar de la sinceridad de estos apóstoles de . iglesia colegial de Antequera , obispado de Málaga, vacantes por Ja tolerancia, que predicándola sin cesar , obran y aconsejan á muerte de D. Francisco Gallardo, D. Fran…</t>
  </si>
  <si>
    <t>Fernandez, Juan Villa</t>
  </si>
  <si>
    <t>Juan Villa Fernandez</t>
  </si>
  <si>
    <t>…los., y no la opone mar á su cargo el expresado suministro acudan á la Veeduría de otra sino después de haber visto el doble efecto que debe de Reales caballerizas, ó al escribano D. Juan Villa Fernandez, resultar del choque. Ha de ser á un mismo tiempo audaz y tí que vive calle del Burro, número 34, donde se les enterará de 1q mido, reservado y fácil, impetuoso y sereno. Los elemento; necesario para que puedan hacer con conocimiento sus proposi contrarios en…</t>
  </si>
  <si>
    <t>Fernandez, Manuel Martínez</t>
  </si>
  <si>
    <t>Manuel Martínez Fernandez</t>
  </si>
  <si>
    <t>…que siempre en cuenta de los derechos Santa Cruz de Múdela á D. Serafín Velazquez de la Parra: para que devengan sus introducciones, hacen estos préstamos anti la de Villamañan á D. Manuel Martínez Fernandez: para la de cipados). Motril á D. Juan Josef Maldonado: para la de Medina de Rio„Ya son siete las casas inglesas de comercio establecidas aquí, seco á D. Josef Fernandez Reyero; y para la de Plasencia á y pasan de zS los aventureros que se ocupan en tiendas d…</t>
  </si>
  <si>
    <t>Fernandez, Prudencio</t>
  </si>
  <si>
    <t>Prudencio Fernandez</t>
  </si>
  <si>
    <t>…ida de lujo hizo los honores debidos Sala: para el de Jaén á D. Francisco Anaya y Villazan: para a S. M., que llevando por delante numerosa multitud de bailes, el de Mancha Real á D. Prudencio Fernandez de la Felilla: para que al son de sus instrumentos se advertía bailar enagenados de el de Herrera del Rio Pisuerga á D. Manuel Sotillos Montejo; placer y gusto, caminaba al paso acompasado del carro-, la ar y para el de Pruna á D. Juan Josef Hervas. moniosa c…</t>
  </si>
  <si>
    <t>Fernandez, Ventura</t>
  </si>
  <si>
    <t>Ventura Fernandez</t>
  </si>
  <si>
    <t>…tantes de las otras cortes, la Real au comestibles de Manuel Rodríguez. Red de S. Luis, tienda mo toridad de S. M F. el Rey nuestro Señor, y con ella la causa lino de chocolate de D. Ventura Fernandez, núm, 27 , inmedia general de todos los Soberanos, impidiendo asi, en unión con to á la esquina de la calle del Caballero «Je Gracia. sus compañeros, el triunfo de la revolución. Madrid 20 de Agosto. S. M. I. mandó también expresar á dicho su Encargado de Neg…</t>
  </si>
  <si>
    <t>Fernando</t>
  </si>
  <si>
    <t>…e esta resolución la Francia ha en la que no se oigan otras voces que viva la Religión católica: invadido á ja .España; sus tropas ocupan las plazas y puertos viva el Rey absoluto D. Fernando vii: viva su cara Esposa de,la Península, y con esto solo están ya subyugadas á la legiti nuestra Reina y Señora: vivan ios Sentios. Infantes: viva la midad las tres cuartas partes de la America meridional, de modo Santa Alianza, y viva S. A. el Sr. Duque de…</t>
  </si>
  <si>
    <t>…os, que nunca hemos du dos batallones de defender hasta morir nuestra sagrada Religión, dado del grande y dulce influjo con que la religión verdadera for nuestro amado Soberano el Sr. D. Fernando vil, y nuestras^ sa talece el ánimo en la adversidad; sino para aquellos que interesa bias y antiguas leyes. dos en quitar este lunar á la heregía, han supuesto hallar la causa Madrid p de Enero.en las nieblas y miasmas de que ordinariamente está cargada la a…</t>
  </si>
  <si>
    <t>…alguna para conservar la tranquilidad Canción heroica á la dichosa libertad del Monarca Soberano dé todo el vireinato del Perú. Dicho General continuaba con su de España é Indias D. Fernando vii, de su augústá Esposa y cuartel general en el Cuzco, y se calcula que entre las guarnicio Real Familia, y en loor del ejército realista, y particularmente nes que tiene en las plazas, y las tropas que mandan los Gene del auxiliador y de su muy heroico Gef…</t>
  </si>
  <si>
    <t>…i su cons explicable gozo y alegría con la plausible y deseada noticia de la tancia; antes se reanimó su espíritu, y ya solos proyectaron des ¡Iburtad del mejor de los Monarcas el Señor D. Fernando vil: las truir en la manera que pudieron á sus enemigos domésticos y ex continuas aclamaciones da viva el Rey, repique general de cam teriores, desarmándolos y acometiendo al ídolo d« su fanatismo,</t>
  </si>
  <si>
    <t>…libertad para expresar sus sentimientos: que bajo esta aqaies- Se ha expedido la Real cedida del tenor siguiente-. ciencia pública, y bajo las leyes dictadas por este Gobierno de D. Fernando vn por la gracia de Dios, Rey de Castilla&amp;c. hecho, se habían seguido los procesos, administrando la justicia A los del mi Consejo &amp;c. &amp;c. Sabed: Que por mi Secretario de á mi Real nombre, y las leyes patrias lian continuado por la Estado y del Despacho de Gr…</t>
  </si>
  <si>
    <t>…a el uso y de sus fieles vecinos, llenos de la mas grande alegría por la tan consumo de los habitantes de los mismos pueblos, de lo que úni suspirada libertad de su idolatrado Rey D. Fernando vii , tér camente están exentos por su fuero: y á efecto de que lo tenga mino seguro de los males sin fin que han afligido á la Patria en esta disposición , el Administrador general de Rentas de Navarra estos tres últimos años de esclavitud, felicitan á V. M.…</t>
  </si>
  <si>
    <t>…us alumnos la moral cristiana, las ideas monárquicas nos obliga hoy á clamar en el exceso de nuestro gozo: viva el y el amor al orden, qu'ten á los novadores hasta la esperanza de Sr. D. Fernando vit Rey absoluto; viva su dignísima Esposa, volver á propagar sus doctrinas perniciosas que producen frutos desde que pisó el suelo español, porque mucho antes era virtuo tan amargos. sa, pero ya ambos felices: vivan Luis xvui y su excelso hijo con ,,liste es…</t>
  </si>
  <si>
    <t>…pital por un año, cuya sentencia se le impuso al reo en 23 de cesos del reinado del Sr. D. Carlos iv, y los ocurridos desde 1897 Marzo próximo pasado. hasta que entró en Madrid el Sr. D. Fernando vil el 13 de Ma yo de 1814. Se vende á 60 rs. en pasta y 50 en rústica en las li Antonio Maza, natural de esta corte, de edad de 16 años, brerías de Perez, Collado y Montero.=Napoleon ó el verdadero y de oficio pintor; Josef Vidales, de la misma naturaleza y…</t>
  </si>
  <si>
    <t>…onsidera ción. Art. 2.° Serán repuestos todos los empleados por S. M. Se ha expedido la Real cédula del tenor siguiente! antes del mencionado dia, que hayan sido separados por des Don Fernando vii por la gracia d* Dior, Rby de Casti afectos al llamado sistema constitucional, y conservado su buena lla &amp;c. A los del mi Cqnsejo &amp;q. Sabed: Que á consecuencia de opinión. Art. 3.0 Se declara que no han perdido esta los dichos mi Real decreto de 26 de Oct…</t>
  </si>
  <si>
    <t>…s provincias donde tuvo el ho sagrado á la Religión del Estado ó á los cultos legítimamente es nor de hacer la guerra durante la cautividad del Rsr nuestro tablecidos en el reino. Señor D. Fernando vxr, 6.° El art. 463 del código penal no es aplicable á los delitos En 2 de Diciembre del año anterior invité á todos los que prevenidos en los arts. 4 y 5 de la presente ley. tuviesen recibos dados por mí ó en mi nombre para que en el Tampoco será aplicable…</t>
  </si>
  <si>
    <t>…, se duplicó Madrid, compuesta por los discípulos matriculados en ella, y la actividad en propagar y multiplicar las sociedades subalternas, dedicada á nuestro Augusto Soberano el Sr. D. Fernando vii destinadas á llegar á ser el cuadro de las milicias y guardias na (Q. D. G.). La colección de Disertaciones que hoy anunciamos cionales que sé debían organizar en el momento en que estallase no solo es una prueba de los muchos y sazonados frutos que ya la…</t>
  </si>
  <si>
    <t>…inadre patria. Todos le juraron nueva ga , Almería , Tortosa, Palma y Santacruz de Tenerife. Nuestro y solemnemente una eterna obediencia: todos animaban a sus augusto Monarca el Sr. D. Fernando vii , que Dios guarde, hermanos de este hemisferio con las expresiones siguientes: «No acaba de poner Ja última piedra á este grandioso edificio por el sotros seremos inseparables de la metrópoli mientras haya un decreto de-p de Febrero de este año, en que da…</t>
  </si>
  <si>
    <t>…nzalez.=Francisco Boga.seGeró- paralela á aquella. niino de la Fuente Lobaton, escribano notario de mi amado Impuesto por mí mismo de esta ocurrencia, previne al co Rey y Señor el Sr. D. Fernando vit yde cabildo de esta villa.” mandante Echezarraga siguiese la dirección que llevaba con las dos primeras, y que variando á la. izquierda entrase en la del NOTICIAS EXTRANGERAS. Comercio por el Chilcai á tomar la retaguardia á los enemigos, ITALIA. mientras…</t>
  </si>
  <si>
    <t>…s y grados conferidas por el, llamado gobierno negocio, dará cuenta al Consejo para su aprobación cada 15 dias, constitucional. no ofreciéndose entretanto alguna cosa mas urgente. D. Fernando vii por la gracia de Dios, Rey de Casti 4.0 Los catedráticos que hayan pertenecido á la milicia na lla &amp;c. A los del mi Consejo &amp;c. Sabed: Que por mi Secretario cional voluntaria quedan absolutamente excluidos y privados de de Estado y del Despachi? de Gracia…</t>
  </si>
  <si>
    <t>…n Art. 5.0 Sin embargo de lo prevenido en las leyes sobre tas los términos y con las excepciones que se expresan. requisitos necesarios para la admisión de las delaciones, siempre D. Fernando va por la gracia de Dios, Rey de Casti que se denuncie este delito, y por los informes que se tomen de lla &amp;c. A los del mi Consejo Sce. Sabed: Que.por Real decre las circunstancias del delator, resultase que este es persona digna to de 6 de Diciembre del año…</t>
  </si>
  <si>
    <t>…pación del Callao y la pér dida de mas de 89 colombianos en el Perú, que por mas que se ocultaban estas resultas al pueblo, había llegado al fin á trascen Decretos del Rey nuestro Sr. D. Fernando vii, Reales ór derlas , y que dejaban los peones del campo las labores por esca denes , resoluciones y reglamentos generales expedidos por las Se par de las levas, de que ha resultado much3 escasez de víveres.”. cretarías del Despacho Universal y Consejos de…</t>
  </si>
  <si>
    <t>…encias necesarias ¿ que se realizasen los pagos á su debido tamientos y demas cargos municipales, según se expresa tiempo, ni se hubieran oscurecido*1 2muchos3 débitos, ni perdido D. Fernando vii por la gracia de Dios, Rey ds Casti otros enteramente por la insolvencia á que el tiempo condujo á lla &amp;c.: A los de ini Consejo ¿te.: Sabed: Que con Real orden los deudores. Para evitar , pues., que en lo sucesivo se repitan de de 20 de Setiembre del ano…</t>
  </si>
  <si>
    <t>…consecuencia de lo prevenido en la Real orden de 9 de Junio úl ten en el libro destinado al efecto, según se expresa. timo , para que i todos los empleados que lo eran en 7 de Mar D. Fernando vii por la gracia de Dios, Rey de Casti zo de 1820 se les satisfaga la mitad de los haberes que disfruta lla &amp;c.; A los de mi Consejo &amp;c.: Sabed,: Que con Real orden de ban en aquella época, acreditando haber intentado su purifica 1 y de Abril último tuve á b…</t>
  </si>
  <si>
    <t>…rales é iglesias con Te Deum. En el siguiente dare D. Fernando López Aldana. mos á la letra dicho bando con todo lo demas interesante que Particulares. Piloto D. Eduardo Valarezo, D. Fernando contiene aquel periódico, y que tanto satiriza á la Serna por esta Maldonado, presbítero D. Manuel Gallo. determinación. Ayudante deNecochea. Teniente coronel D. FranciscoErescano. Es copia sacada del correo mercantil de Cádiz de 14 de Se Capitán del puerto.…</t>
  </si>
  <si>
    <t>…te departamento ! privar de la luz durántéfál¿un tiempoá estois eláparato acostumbrado, el juramento de fidelidad y obediencia miserables hechiceros. ’J ; ‘ á su amado Soberano el Señor D. Fernando vii. NOTICIAS DE ESP A ÑA. A estas funciones de regocijo sucederán fervorosas y de rotas rogativas, en la forma que se acostumbra, para implorar la Tarragona 12 de Setiembre. Divina asistencia sobre el Rey, á fin de que gobiérnela monar El dia. 29 de Agosto h…</t>
  </si>
  <si>
    <t>…Firmado=El Conde de Ofalia. Y para que conste firmamos la presente, y la sellamos coa los sellos de nuestras armas. Ratificación de S. M. Católica. Madrid á 28 de Febrero de 1824. D. Fernando va por la gracia de Dios, Rey de Castilla , de (L. S.) El primer Secretario de S. M. Católica: El Conde de León, de Aragón &amp;c. Por cuanto habiéndose ajustado . conclui Ofalia. , do y firmado en esta Corte el día 9 de Febrero de! corriente año, (L. S.) L’Ambas…</t>
  </si>
  <si>
    <t>…) Le Marquis de Talaru. " Habiéndose reservado S. M, .Católica el Ruy de España y de Ratificación de S. M. Católica. laslndi'as, y S. M. Cristianísima el ReydéjFrancia y deNavar-, D. Fernando vii por la gracia de Dios, Rey de Castilla, rá por el art-, 17 del Convenio de 9 de Febrero anterior el exa-&lt; de León, de Aragón &amp;c. Por cuanto habiéndose ajustado, con xninar si seria' conveniente prolongar la permanencia del Ejército cluido y firmado en est…</t>
  </si>
  <si>
    <t>…de su coronel, eleva hoy á V. M. Exposiciones de la isla de Cuba dirigidas al Rey nuestro Señor. la sincera expresión de sus sentimientos por el deseado suceso de A la Magestaddel Señor D. Fernando vii de Borbox. haber reasumido V. M. la plenitud de su poder. ,,Señor: El Subinspector del batallón de milicias disciplina ,,Este suceso que tatito anhelaban los pueblos, y que lo exi das de Pardos de esta ciudad de Santiago de Cuba y villa del Ba gía tanto e…</t>
  </si>
  <si>
    <t>…a confusión que se ve en te délos Alfonsos, Fernandos y Recaredos, nuestro adorado Mo sus maniobras en un dia de acción es difícil de describir. Estos narca de las Españas el Sr.' D. Fernando vii) se anunciaron estúpidos musulmanes no podrían manifestar valor al divisar al sus exequias funerales ai. eco funeral de la campana. Redoblan, enemigo si no fuera por el uso inmoderado que hacen del opio les toques á cada hora, recordando á este agredecido…</t>
  </si>
  <si>
    <t>…, y siempre reportarían un mayor bien en la satisfacción to de ia de este dia á Doña Cesaría Maria del Carmen Marques, de haber contribuido al'general de sus compatricios. hija de D. Fernando, teniente de infantería, muerto en acción Por esto la Real Junta no hallando equivalentes los pre de guerra. mios de honor señalados por su parte á los objetos sobrereferidos, ofrece que si se presenta un invento ó perfección de muy conocida utilidad en las a…</t>
  </si>
  <si>
    <t>…halla mas cerca del Trono de V. M., no hay pia de los Reyes católicos, y las que personalmente caracterizan que dudar que soy participante de los horrendos estragos que al augusto Sr. D. Fernando vu. estallaron sobre mis consortes. Pero la divina Providencia, que Dios guarde la Real y Católica Persona de V. M. muchos quiso señalarse en este beneficio mas. sobre los muchos que he re y felices anos para prosperidad de estos reinos y exaltación de cibido…</t>
  </si>
  <si>
    <t>…o del juramento santo. NOTICIAS EXTRANGERAS. Calahorra 32 de Octubre. iNeumiA. El día-1-.° del corriente, aniversario de la deseada libertad del Lóndres 14 de Octubre. RbV nuestro Señor D. Fernando vii (que Dios guarde), y en Fondos públicos. Tres por 100 consolidados &lt;)6f. acción de gracias al Todopoderoso por haberlo rescatado del cau Aun no han llegado noticias de la América del Sur, y se te tiverio en que lo tenían sumergido los hijos espúrios de la…</t>
  </si>
  <si>
    <t>…ecal di esta provincia, subdelegado de titud de demostraciones 'as mas dulces y sinceras con que aren la Real renta de correos, protector del importante cuerpo de gaban á S. M. el Señor D. Fernando vii. Concluido este acto minería, se hizo presente, que respecto á haberse publicado la dispuso el Sr. gobernador intendente disfrutar con todos los con gloriosa restitución de nuestro augusto Soberano el Señor Don currentes el gran banquete que de antemano e…</t>
  </si>
  <si>
    <t>…e edad de 55 año*, minaciones que manifestaron todo el regocijo , como fieles vasa natural de Córdoba, y vecino de esta corte, de oficio zapatero; llos de nuestro amado Monarca el Sr. D. Fernando vii, dan Justo Damian; Joaquín del Canto; María de la Soledad Mando todos gracias a! cielo de semejante beneficio, y de quedar en cera; Dolores de la Torre; Ramón Fernandez; Antonio Fer teramente restituido á su trono, con toda la omnímoda desús nandez; Franc…</t>
  </si>
  <si>
    <t>…us adeptos puedan decir y pensar de Dios lo. que en la iglesia del Real monasterio del Escorial de orden y á ex quieran , con tal que convengan en Ja moral. pensas del Rey nuestro Señor D. Fernando vii á la justa y dig «Apartemos con respeto de nuestras -disensiones, dice Mr* na memoria del Rey Cristianísimo Luis xviii, pronunció el Alfonso Meul (uno de los secretarios), aquellos puntos que pue Dr. D. Francisco Antonio González, bibliotecario mayor, )'…</t>
  </si>
  <si>
    <t>Fernando, D</t>
  </si>
  <si>
    <t>D Fernando</t>
  </si>
  <si>
    <t>…ne otra obligación que la de asistir á los enfermos, restablecimiento en tódá su plenitud del Gobierno.de S. M. el del monasterio, y de dos hospitales que sostiene á sus expensas. Señor D Fernando vil en estos países, tengo la satisfacción de Los diálogos del general Mina en Francia. Esta obra,'que acompañar á V. E. ejemplares impresos de la orden general, y, saldrá por cuadernos de cinco á seis pliegos, trata sobre I9 en—, por ella quedará V- E. compl…</t>
  </si>
  <si>
    <t>Fernando, Loren la Gran Cruz de S.</t>
  </si>
  <si>
    <t>Loren la Gran Cruz de S. Fernando</t>
  </si>
  <si>
    <t>…s Barbones salida á D. Manuel Perez Aransolo: para la de Valdeorras á En el mismo dia ha recibido el Excmo. Sr. vizconde Digeon D. Ramón Tejeiro: para la de la Puebla de Cazalla á D. Loren la Gran Cruz de S. Fernando, con que se ha servido condeco zo María Martínez de la Fuente: para la dcAstudillo áD. Fran rarle nuestro Sobekano. cisco Ruiz de Colmenares: para la de Santillana á D. Casimiro El dia anterior se comunicó al Capitán general de esta pro de la Piedra y Urrutia…</t>
  </si>
  <si>
    <t>FernaNóo'vii</t>
  </si>
  <si>
    <t>…colgaduras,’y colocado en el balcón principal nos derechos han jurado defender. de las casas consistoriales* ¿1! retrato tle nuestro, idolatrado Sobe Madrid 27 de Octubre.rano el Sr. D. FernaNóo'vii (Q. D. G.), y á la hora señala da se reunió el hermoso batallón de voluntarios Realistas en nú ’SS. MM. y AA. continúan en el Real Sitio de S. Lorenzo mero de mas de 600 plazas perfectamente uniformados, armados sin novedad en su importante salud. y aseados ,…</t>
  </si>
  <si>
    <t>Fernansio</t>
  </si>
  <si>
    <t>…iempo que lo hizo el castillo (1) Dichas papcíclas dicen asi: „En celebridad del dia de nues (2) Son del tenor siguiente: ,,K1 comisionado regio especial, en tro amado Soberano el Sr. D. Fernansio vh , que Dios guarde, honorífica representación de los "gefes y empleados de rentas de y pira demostrar á S. M. la satisfacción de esta ciudad en el pri— esta plaza, ha dispuesto una digna función al augusto Jesús sa lirer año de verlo restituido al goce de t…</t>
  </si>
  <si>
    <t>Ferrandiz, Manuel</t>
  </si>
  <si>
    <t>Manuel Ferrandiz</t>
  </si>
  <si>
    <t>…el batallón Doctor capellanía vacante en la iglesia catedral de Almería, por falleci D. Jesualdo Aguado, racionero medio del limo, cabildo, en el miento de D. Juan Díaz Montero, á D. Manuel Ferrandiz. que haciendo un paralelo entre la milicia nacional y la Realista, propuso los diversos objetos de su formación, y la enorme dife» __ Tenemos la complacencia de anunciar que los pueblos del Pe rencia del que lo es de los Realistas , cuya justicia debia condu…</t>
  </si>
  <si>
    <t>Ferraz, Joaquín</t>
  </si>
  <si>
    <t>Joaquín Ferraz</t>
  </si>
  <si>
    <t>…endo esta li bá- competentemente ador nido con el retralto del Rey nuestro cenciado las milicias py quedado casi sin guarnición, pues.que los Señor. La presidió su Vicedirector el Sr. D. Joaquín Ferraz, dos regimientos de que se componía ha tenido' eFGbbiérno que asistiendo^ Exento. $r. D; Felipe de Saint-Maxcq, Capitán ge despacharlos'á las provincias Óajaca y Veracruz para que allí neral-de este ejército» f |iáno.: Se' Mió principio por. un discurso se ma…</t>
  </si>
  <si>
    <t>Ferraz, Valentín</t>
  </si>
  <si>
    <t>Valentín Ferraz</t>
  </si>
  <si>
    <t>…ipa, y concluyó dos nuevamente á las dos leguas de la ciudad, donde dispuse que en sus inmediaciones. las dos mitades de granaderos cargasen su retaguardia , que fue Parte del Sr. brigadier D. Valentín Ferraz al Excmo. Sr. Virey. desecha según costumbre. Esta carga, que tuvo t3n feliz resultado Excmo. Sr. En cumplimiento de las órdenes de V. E. salí de como las anteriores, les obligó á que su grueso, compuesto de la posta de Apo á las siete de la noche del día de…</t>
  </si>
  <si>
    <t>Ferreira, Josef</t>
  </si>
  <si>
    <t>Josef Ferreira</t>
  </si>
  <si>
    <t>…cia. Ha estudiado Antioquía, entre los Maronitas: Juan .Bautista Bussi, Patricio nuestras leyes y costumbres, y es su ánimo mantener relaciones romano, á la metrópoli deBenevento: D. Josef Ferreira deSou- políticas y comerciales muy estrechas con Inglaterra.” za, Vicario general del Patriarca de Lisboa, á la metrópoli de Itúrbide ha dejado seis hijos en Inglaterra, dos varones y Lacedemonia (ña partibus mjidelittm) : al obispado de Tortosa á cuatro hemb…</t>
  </si>
  <si>
    <t>Ferrer, Joaquín María</t>
  </si>
  <si>
    <t>Joaquín María Ferrer</t>
  </si>
  <si>
    <t>…e 800 hombres ha deshecho á mas de 1700 que tenia mo Consejo de Hacienda de 19 de! corriente, se cita y emplaza Lanza, ha sido el de hacer 500 prisioneros, inclusos 31 oficiales á D. Joaquín María Ferrer, para que en el término de 20 dias, y un capellán, después de quedar el campo cubierto de cadáveres, contados desde esta publicación, comparezca en dicho supremo 600 fusiles, 600 correages, 30 lanzas, y todo el parque , salván tribunal por medio de procurador…</t>
  </si>
  <si>
    <t>Ferxanno</t>
  </si>
  <si>
    <t>…nuestras antiguas y siempre venerables leyes. Su guarda y conser maras ni en la opinión. Las elecciones han probado que la Francia vación es el objeto de la paternal solicitud del Sr. D. Ferxanno quería mas que hombres cUs.idid.9i franciUietite por los Jkjli ■P° viU qua fallamente nos gobierna. Ayudémosle todos al logro bones. La guerra de España nos ha manifestado que el ejército- de tan sublime yaugusta empresa. Yo, como principal encargado es esenc…</t>
  </si>
  <si>
    <t>Ff'ancis, Cíndidd</t>
  </si>
  <si>
    <t>Cíndidd Ff'ancis</t>
  </si>
  <si>
    <t>…" D: Josef joaqnki-YagLÍeu-para ia def-Nijera á-D. Vicente'Perez i camino real &lt;fe: Trújillo á LlmaJ Simón. Bolívar, resolvió matar -Sánchez : para -kt: de'Pedraza dé la'Siérrá á D. Cíndidd Ff'ancis. esta vez muy bonitamente á todos loS realistas, porque no vol- :co de Ceballosií--’pagada-de'-Vaááeras i-D7-MatúVel dé'Qnevedo y -vjsscá. á parecer como la vez primera; pero Ja ejecución de este' •los- 1-bios: ¡para-la'-de-Cuévas-de Vera' á ©. Isidoro Juez S…</t>
  </si>
  <si>
    <t>Figueroa, Antonio</t>
  </si>
  <si>
    <t>Antonio Figueroa</t>
  </si>
  <si>
    <t>…a de una tem Primer batallón del regimiento de Burgos. Grado de teniente peratura igual á la de ios dias hermosos de Febrero en Francia. Si coronel á los capitanes D. Juan Straus, D. Antonio Figueroa, desde los collados se sube á la cima de ios montes se encuentra alli D. Josef Carlur: de capitán á los tenientes D. Manuel Amona- la Siberia con todos sus rigores ; de modo que en esta parte del tegui, D. Pascual Aravena, D. Antonio Vera v D. Francisco mundo…</t>
  </si>
  <si>
    <t>Figueroa, Josef Vázquez</t>
  </si>
  <si>
    <t>Josef Vázquez Figueroa</t>
  </si>
  <si>
    <t>…orque las reformas que le dictó tan Por el juzgado del Alcalde mayor de la ciudad de la Coruña triste experiencia,.hacen conocer cuán conveniente es conservar se llama y emplaza á D. Josef Vázquez Figueroa, .paira que por su tranquilidad*, en cuyos aumentos desea el abajo firmado oca sí ó por procurador comparezca en aquel tribunal por la escri siones para niost|p.r jgn Ínteres positivo, asi como al Excelentísi banía de Agustin Rey Bermudez, á decir lo que conv…</t>
  </si>
  <si>
    <t>Firmado</t>
  </si>
  <si>
    <t>…y demas tierras circunvecinas. Sanlúcsr ¡a Mayor á D. Francisco de Paula Osorlo: para la de ,,Tengo el honor de ser &amp;c.” Ja Rambla á D.Indalecio Coronel: para la de Salvatierra á Don Firmado. =:L. U. Hahted, vice-almirante—Al honorable Casimiro Hernández: para la de Villalpando á D. Antonio Pi corregidor de Kingston. ñuela : para la de la Corulla á D. Ramón Sánchez Ulloa: para la AVISO. del Viso del Marques á D. Ensebio Pérez Grueso: para la del…</t>
  </si>
  <si>
    <t>Firun, Eugenio</t>
  </si>
  <si>
    <t>Eugenio Firun</t>
  </si>
  <si>
    <t>…l mundo culto les concediese la razón Artillería de los Andes. Teniente coronel D. Juan Pedro para quejarse del gobierno español; pero debiéndose á él aquella Luna, sargento mayor D. Eugenio Firun, teniente segundo Don prosperidad, y á Jos americanos de la farsa revolucionaria esa Angel Sánchez, subteniente D. Blas Azozar, idem D. Basilio notable decadencia en tan poco tiempo, ¿quién será el mentecato Castillo, idemD. Lorenzo Martínez, cadete D. Josef…</t>
  </si>
  <si>
    <t>Fiscal</t>
  </si>
  <si>
    <t>…olverá que señala el mismo Real decreto de 8 de Marzo al Excmo. Se á verse sojuzgada por su perfidia. Y véanse ya descubiertas las ñor Presidente, al Sr. Director de la Caja, y al Sr. Fiscal del su causas por que en la presente ¿poca se ha podido realizar la pro premo Consejo de Hacienda, con lo que se finalizó tan solem mulgación del Real decreto de 4 de Febrero anterior, que debe-, ne acto. mos mirar como el cimiento principal en que vá á const…</t>
  </si>
  <si>
    <t>Flavo, Joscf María Fernandez de</t>
  </si>
  <si>
    <t>Joscf María Fernandez de Flavo</t>
  </si>
  <si>
    <t>…ra ia pros me sumaria, que dirigirá á mi Secretario de Estado y del Despa peridad de la monarquía. cho de Hacienda para que Yó resuélva lo que tenga ú bien. (Je continuará.') * Ve D. Joscf María Fernandez de Flavo, Abogado del ilustre Colegio de esta corte, tuvo el honor de presentarse á S. M. co _Para confusión de nuestros orgullosos regeneradores que á la mo encargado de la ciudad de Almuñccar, y poner en su Real sombra de una mentida y aparente misión presumieron qu…</t>
  </si>
  <si>
    <t>Flinch, Ignacio</t>
  </si>
  <si>
    <t>Ignacio Flinch</t>
  </si>
  <si>
    <t>…, guareciéndose con sus Juan Antonio Ferrer: para otra canongía subdiaconil, vacante robos en los montes, donde viren tan á su placer como en un por el de D. Josef de Sagarriga, á D. Ignacio Flinch; y para el palacio. deanato de la santa iglesia catedral de Orihuela, vacante por fa Cuenta lo que le ocurrió en una de las poblaciones de su llecimiento de D. Pedro Albornoz , á D. Melchor de Valdivielso. tránsito, que por ello puede conjeturarse el estado d…</t>
  </si>
  <si>
    <t>Flindt</t>
  </si>
  <si>
    <t>…z que ha Mr. Perrier: Yo me acuerdo quien ha sido. caído ¿n sus manos un General europeo, pues no hace-.muchos En el centro. Mr. Chifrlet fue. años que estuvo en su, poder nuestro gobernador Flindt, á quien, : Mr. Perrier: Antes que Mr. Chifflet subiese á la tribuna ya se trató bien, y por último le puso en libertad por la suma de 400 había hablado de la cuestión preliminar. Cuando el Ministro su libras esterlinas. bió á la tribuna fue para hablar sobre…</t>
  </si>
  <si>
    <t>Florencio, Juan</t>
  </si>
  <si>
    <t>Juan Florencio</t>
  </si>
  <si>
    <t>…da repú cisco Antonio Maldonado: para la de Huelva á D. Isidoro Juez blica, que hasta que tenga instrucciones en contrario es mi deber Sarmiento: para la de Cañete de las Torres á D. Juan Florencio proteger al comercio británico en todos los mares, siempre que Guzman: para la de Olvera á D. Vicente Antonio de Cárdenas: sea legal , y en consecuencia no puedo exceptuar al que se hace para la de Aznaicazar á D. Josef Sicardo Martínez: para la de con los in…</t>
  </si>
  <si>
    <t>Flugalde, Catalína-German y</t>
  </si>
  <si>
    <t>Catalína-German y Flugalde</t>
  </si>
  <si>
    <t>…evitar tódó entcñpecitnicnto';á 'las advertencias y prevenciones- Málaga............ En la subdelegacion de Rentas. siguientes: .i... . : . . .... . Mahon............ Comisionado Doña Catalína-German y Flugalde. 1. a Que término improrogable que se designa para la re Murcia.. En la. intendencia. -, . ferida preséntacron de vales, con arreglo ¿ las Reales órdenes que Qrense....rj..».,,. , En la subdelegacion de Rentas. rigen , es el dé dó$’mefcés ,1 qiie principiarán…</t>
  </si>
  <si>
    <t>Fogueras</t>
  </si>
  <si>
    <t>…princi ejército francés mandado por S. A. R. Mr. el Duque de An pios de Junio (de que ya tenemos noticia), no tuvieron mas tras gulema. cendencia que la de la muerte del teniente rey Fogueras, sacado _La mayor parte de los periódicos han dado noticias poco de su cama, y hecho pedazos en La escalera, y otras"varias desgra exactas sobre el puente colgante que se ha de colocar entre la pla cias del momento , que no pudo evitar aquel gobernador; pero,…</t>
  </si>
  <si>
    <t>Foncilla, Joaquin</t>
  </si>
  <si>
    <t>Joaquin Foncilla</t>
  </si>
  <si>
    <t>…eses. Los Senadores ra; de D. Josef Solera, Capellán de las Comendadoras de Santia y Diputados podrán ser nombrados Ministros y Consejeros de go , y Canónigo electo de León , y de D. Joaquin Foncilla» , Co Estado. La Cámara de los Diputados es electiva y temporal, y misario de guerra. la de los Senadores vitalicia; pero el modo de elecciones es el mismo. Para ser Diputado no se necesita tener sobre qué caerse ANUNCIOS. muerto, sino ser un atrevido charlat…</t>
  </si>
  <si>
    <t>Fonperpetran, Alejandro Soriano y</t>
  </si>
  <si>
    <t>Alejandro Soriano y Fonperpetran</t>
  </si>
  <si>
    <t>…prendedores; viduos. y de todo ha resultado un aumento increíble de vagos, ladrones ¡f asesinos, que pueblan las ciudades y caminos, cuyos delitos se S. M. se ha dignado admitir á D. Alejandro Soriano y Fonperpetran impunemente. tiveros, administrador de Rentas de la villa de Arahal, el do ,,Finalmente', las cosas han tomado, y van tomando un as nativo de‘un vale Real de-150 pesos, y'dos recibos de intereses pecto tan lóbrego y encapotado, que es menester envidiar la sue…</t>
  </si>
  <si>
    <t>Font, Francisco</t>
  </si>
  <si>
    <t>Francisco Font</t>
  </si>
  <si>
    <t>…los sótanos, bo moción de D. Francisco Martin Garzón al arcedianato de Vi— degas y cuartos bajos. La calle del Molino ha padecido en tér llaseca, en el arzobispado de Tarragona, á D. Francisco Font; y minos, que será imposible repararla. para una canongia de la iglesia catedral de Barcelona , vacante Los pueblos de Chateau-Saüns, de Vie y todo el valle de Sei- por fallecimiento de D. Francisco de Sans y de Sala, y no ha lles han padecido igualmente. ber…</t>
  </si>
  <si>
    <t>Forlenze</t>
  </si>
  <si>
    <t>Donativo, suscripción o relación nominal</t>
  </si>
  <si>
    <t>…te grito por París treinta años hace! ¡El Rey ha muerto! ¡Va parte , cuyas extravagancias no puede sufrir. á disolverse la monarquía ? La ira celeste ; descenderá nuevamente __ El doctor Forlenze, médico oculista de todos los estableci sobre la Francia? ¡Dónde huir: ¡dónde ocultarse del terror de la mientos de beneficencia en Francia, acaba de hacer enTminuna anarquía? Llorad, franceses, pues habéis perdido al Rey que os Operación que honra mucho á es…</t>
  </si>
  <si>
    <t>Forli, Domingo Mateuci y</t>
  </si>
  <si>
    <t>Domingo Mateuci y Forli</t>
  </si>
  <si>
    <t>…nte (arrollando á la mitad de cazadores), que Por la secretaría de Breves se ha comunicado que S. S. ha fueron completamente batidos por nuestros valientes granaderos, conferido á D. Domingo Mateuci y Forli el título de conde Pa y perseguidos por diferentes calles hasta el puente, donde las úl latino para sí y sus descendientes. timas mitades de la columna enemiga, que iban reunidas por no Igualmente se ha dignado S. S. nombrar, por breve excedido haber chocado,…</t>
  </si>
  <si>
    <t>Fournas, Blas</t>
  </si>
  <si>
    <t>Blas Fournas</t>
  </si>
  <si>
    <t>…ellán de embajada montado á caballo, y bien aprobar en i.° de Mayo último; he venido en elegir al Te lo mismo después' los jóvenes de lenguas, impidiendo que el pue niente General D. Blas Fournas para Comandante general en blo llegase hasta los secretarios y dragomanes que iban detras gefe de la infantería de mi Guardia, y al Teniente General de dos en dos; y al fin venia el Embajador acompañado de sus marques de Zambrano para Comandante general en ge…</t>
  </si>
  <si>
    <t>Fournás, Blas de</t>
  </si>
  <si>
    <t>Blas de Fournás</t>
  </si>
  <si>
    <t>…lston el dia 8 del corrien méritos y servicios, á los Mariscales de Caiñpo D. Miguel de te, entró con e] tropel un Watekman (guardia) en el aposento Ibarrola, marques.de Zambrano; D. Blas de Fournás, y Don del. Rey, y viendo a un hombre con su gorro calado, que no Francisco de Paula Berpuy y Valda, Conde de Montealegre, ca hacia nada, y miraba á los demas con sangre fria, le pareció sos pitán de la compañía de Guardias de su Real Persona. pechoso, y arre…</t>
  </si>
  <si>
    <t>Fox, Isaac</t>
  </si>
  <si>
    <t>Isaac Fox</t>
  </si>
  <si>
    <t>…Le eran familiares .Ay- r fondeó en esta buhia con tres meses y 26 días de nave nuestros mejores escritores, y su feliz memoria le presentaba gación el bergantín ingles el Tjlvr, capitán Isaac Fox, condu á menudo sus mas bellas frases y pemomientos. Ha ocurrido con ciendo desde el pueito de Qullca en el Perú al brigadier Don frecuencia sorprenderse ¡os poetas y oradores modernos al oirle Baldomiro Espartero, gefe del Estado mayor de aquel ejército cita…</t>
  </si>
  <si>
    <t>Fr</t>
  </si>
  <si>
    <t>…atrona María Rey nuestro Señor,como por la pureza de sus sentimientos reli Santísima del Sagrario, cuya religiosa ceremonia causó en los giosos, suplicó á su Excmo. é limo. Obispo D. Fr. Rafael deVc- concurrentes la mayor devoción y ternura. Los dos batallones, lez , se dignara bendecirla con asistencia de su Cabildo, á lo que ocupando la plaza del Ayuntamiento con los Realistas de ca condescendió este respetable Prelado, animado de Iris mis…</t>
  </si>
  <si>
    <t>…y mucho menos en los elementos del movimiento de rota cante por muerte del M. R. en Cristo P. D. Manuel Cid y Monción y proyección de los cuerpos celestes. roy, al Excmo. é limo. Sr. D. Fr. Rafael Velez, Obispo de 3.0 El sol es un cuerpo opaco que, como nuestra tierra, no Ceuta; y para el Obispado de Avila, vacante por falkcimiento está iluminado á la vez mas que por uno de sus dos hemisferios; del Excmo. é limo. Sr. D. Rodrigo Antonio de Orell…</t>
  </si>
  <si>
    <t>…avegue en los puertos de la costa de esta dencia y virtudes de que está dotado el arzobispo metropolitano proviitcíá- con un barco-de vapor da cualquiera dimensión-propia de Evora D. Fr. Patricio, de n»» Consejo, y esperando que pira el Sabotage.' ' :: ' ; siempre y en todo servirá á mi satisfacción, como hasta aquí, s'stiicística. Un'premio de 1500 rs. vn. ó patente 4e socio le nombro Ministró y Secretario de los negocios eclesiásticos y» d…</t>
  </si>
  <si>
    <t>…xagerado. Después de cenar en la posada ad don, de la congregación benedictina claustral, vacante por pro virtió algazara en la calle, y al asomarse oyó: mueran los grin moción de D. Fr. Francisco Javier de Portella á la de santa Ma gos y carcamanes , y vivan nuestros hermanos iotgackuf mes ■, qus ría de Ripoll, á D. Fr. Miguel de Parreila. esto lo repitieron varias veces, hasta que los disipó una ronda; y que entre ellos habia dos frailes,…</t>
  </si>
  <si>
    <t>…y en otras varias, por precio de 14 F.l Rey nuestro Señor se ha servido nombrar para 'la iglesia francos. y Arzobispado de Burgo?, vacante por traslación del Excmo. Se AVISO. ñor D. Fr. Rafael de Velez al de Santiago, al R. en Cristo Pa Mr. Moulin , proveedor del ejército francés en España, hace dre D. Alfonso Cañedo y Vigil, Obispo de Málaga; y para la saber á todos los tenedores de bonos de raciones de carne, sumi iglesia y Obispado de Cá…</t>
  </si>
  <si>
    <t>…de recibir cartas fidedignas de Nueva-Yorck de fe D. Josef Antonio Azpeitia, obispo de Lugo: para este obispado' cha 14 del pasado, ias cuales corroborando las noticias que apun á D. Fr. Hipólito Antonio Sánchez Rangel, obispo de Mainas; tamos en la gaceta anterior, anuncian, con la moderación ,y, y para el de Astorga, vacante-por fallecimiento de D. Guiller pormenores que caracterizan la verdad, las merecidas y brillan mo Martincz, á D. Man…</t>
  </si>
  <si>
    <t>Fr, Antonio</t>
  </si>
  <si>
    <t>Antonio Fr</t>
  </si>
  <si>
    <t>…sobre á quien corresponde.la inspección de í villa y de&gt;Villa continúa abierta la suscripción. ■' ' las-fábricas de curtidos'; (Idetk,) , Curso teórico de aritmética mercantil por D. Antonio Fr^inRF.ALE'ÍLOTERIAS.''''' / ’ / , cisco Casals, Esra obra no sotóa‘S interesante para los que quie tan emprender ia carrera del--'comercio, sino también pari los Noticia de los nieblas donde han cabido los premios mayores -.que se hallen en Leí la: va, por con…</t>
  </si>
  <si>
    <t>Frade, Antonio</t>
  </si>
  <si>
    <t>Antonio Frade</t>
  </si>
  <si>
    <t>…ices, piloto, An partidarios del desgraciado Abuim. tonio Vallejo, Josef Morales, cabo del Resguardo, D. Josef D. Tomas Pita, D. Joaquín García, gobernador de la villa Rodríguez y D. Antonio Frade, ayudantes de plaza; la que su de Marín, y D. Vicente García, su hermano. frirán los seis primeros, siendo conducidos al cadalso arras D. Antonio Blanco, D. Matías Blanco, y D. Francisco Va trando, descuartizándose en seguida, y después de estar pendiente lla…</t>
  </si>
  <si>
    <t>…esivos se ejecutarán sin el gravamen de fianza, cancelándose En la misma noche murieron el pijoto Josef Perez Torices y el las que se hubiesen otorgado por este respecto. ayudante D. Antonio Frade, sin haberse prestado á las insinua Se emplaza por el término perentorio de 20 dias, contados ciones de los eclesiásticos que trataban de asistirles, resultando desde la publicación de este anuncio, á D. Francisco Javier da por la inspección anatómica que se…</t>
  </si>
  <si>
    <t>Fraissinct</t>
  </si>
  <si>
    <t>…Mediterráneo: ha traído la noticia de que á resultas Habitantes de Inglaterra.......................................... 11.261,437. de la contestación dada al Dey de Arael por el cónsul Fraissinct En el país de Gales................ 717,438. y el teméntc Van-den-Bosch, comandante del bergantín Pelícano, En Escocia.............................. 1.093,456. conductor de las órdenes del Rey, reducidas á que el Gobierno Individuos en el ejército, marina milita…</t>
  </si>
  <si>
    <t>Fran</t>
  </si>
  <si>
    <t>…en su obsequio por uno vista de lo que sobre ambos extremos ha informado á S. Al. el dé los Generales del ejército de España. ! Consejo Supremo de Indias; ha venido en conceder á D. Fran ^.Victor Manuel, primer Rey de Cerdeña, cuya muerte hemos cisco de Paula, Presbítero, su hijo, una de las Capellanías Rea anunciado hóy (i), nació en 1759. Este Príncipe tomó el títu les de la Real capilla de Granada. lo de Dui¡uede Aosta, que conservó-hasta…</t>
  </si>
  <si>
    <t>…domingo 22 de Febrero próximo, á las rr de su mañana, en la noticia á nuestro destacamenso én la isla de que los disidentes Escribanía de provincia que despacha por 'habilitación D. Fran trabajaban sin cesar en la formación de una batería de cuatro, ca cisco Montoya. ñones hecha con saquillos. También supimos las artimañas de Por providencia del Sr. D. Manuel Josef Rubio, primer Te que se han válido para preparar la opinión contra nosotros po…</t>
  </si>
  <si>
    <t>…mil veces exposición del Ayuntamiento, firmada por D. Gerónimo Losa en buen hora su tan deseada libertad y la de su Real Familia. da, D.Pedro Francisco Varela, D.Josef Santa María,D. Fran ,,A1 Dios de los ejércitos tributo las gracias mas sumisas, cisco González Pardo, D. Gabriel Carrete-, D. Pedro Berea, pues solo con su poder ha podido.completarse una obra, que sus D. Josef Montenegro, D. Salvador Bodano, D. Pedro Mari# pobres, pero fieles v…</t>
  </si>
  <si>
    <t>…chas. aun mas socorros de los que pidió y necesitaba; y su digno co Se halla vacante una de las plazas de médico titular de la mandante el Capitán general interino de Nueva España D. Fran ciudad de Toro: su dotación es de 400 ducados anuales, 43 fane cisco Lemaur, al paso que mantiene con las naciones amigas las gas de. trigo, la de dos hospitales y variascomunidades religiosas, relaciones amistosas que honran á la vez á la nación á que per y…</t>
  </si>
  <si>
    <t>…Parlamento El Rey nuestro Señor se ha servido, presentar para la Igle una petición deGourlay éóntrá el Gobierno del Canadá , acom sia y obispado de Falencia, vacante por muerte de D. Fran pañada de algunas palabras muy oportunas para excitar la com cisco Javier Alínonacid, á D. Juan Francisco Martínez, arce pasión a favor dé este desgraciado, contra quieu no se procederá diano de Daroca, dignidad de la Iglesia metropolitana de Zara con mucho r…</t>
  </si>
  <si>
    <t>…arte.” do de Sevilla, vacante por fallecimiento d.el Excmo. Sr. D. Ro Continúa refiriendo conjeturalmente las fuerzas y los movi mualdo Mon y Velarde, al reverendo Obispo de Cádiz D. Fran mientos de los gobernadores de Chuquisaca, de Santa Cruz de la cisco Javier Cien fuego; y jovclhnos. ‘ Sierra, de la Paz y de Cochabamba , á quienes tiene por Realis tas, y como tales se persuade que serán enemigos del virey LaAsimismo se ha servido S. M. nom…</t>
  </si>
  <si>
    <t>…cargo de primer Secretario de Estado y del Despacho universal, Realistas formaron con las tropas de la Real guardia y del ejér nombrando para que sirva en propiedad este destino á D. Fran cito aliado, cubriendo la carrera , en la que una multitud de cisco de Zea Bermudez, Enviado extraordinario y Ministro ple vistosas colgaduras aumentaba el brillo de esta fiesta. nipotenciario cerca del Rey de Inglaterra; y hasta tanto que se El ruido de Jas…</t>
  </si>
  <si>
    <t>…nclu pensiones vuelvan al estado que tenían en 7 de Marzo de 1820. yentes que las disertaciones infladas de los protestantes modernos. Exento. Sr.: Habiendo acudido ai Rey nuestro Señor Fran Dos años ha pasado Mr. Staedel en este estudio pidiendo á Dios cisca Busons, reproduciendo su instancia de 24 de Setiembre de al mismo tiempo le diese á conocer la verdad. El Señor al fin oyó 1823, sobre que se le declare la continuación de la pensión de sus sinc…</t>
  </si>
  <si>
    <t>…nados : para el de Medinaceli á D. Gabriel Herrera: para el de „ El gran beneficio de los banqueros en Inglaterra proviene de las Dueñas á D. Juan Cano Muñoz: para el de Lcdesma á D. Fran grandes sumas que dejan en su poder, hasta que los depositarios de cisco de Paula Grande: para el de Velez-Málaga á D. Julián ellas tengan necesidad de sacarlas. Jamas los ingleses guardan en Ruiz Marín: para el de Linares á D. Diego Crespo de León y su casa…</t>
  </si>
  <si>
    <t>Fran, Juan</t>
  </si>
  <si>
    <t>Juan Fran</t>
  </si>
  <si>
    <t>…se han olvi el ramo de aduanas: á D. Julián Aquilino Perez y á D. Manu.l dado de impetrar de V. M., que valiéndose de su soberanía y de Ochoa y Paulin, por el ramo de comercio: á D. Juan Fran absoluto poder, afianzase y para siempre afirmase su Trono y la cisco de Rada, del comercio de Méjico, y áD. Josef Pinillos, In religión de Jesucristo, combat da hasta en sus primeros elemen tendente interino de la Havana, por los conocimientos mercan tos, re…</t>
  </si>
  <si>
    <t>Franchis, Francisco de</t>
  </si>
  <si>
    <t>Francisco de Franchis</t>
  </si>
  <si>
    <t>…cuencia del pulpito há encon les decretos de 17'de Julio de 1817 y 3 de Octubre de 1822, y trado á lo menos ecos en la tribuna, gracias á nuestros honrado* nombrada por el Coronel D. Francisco de Franchis, Comisario diputados. La política y la moral Han hecho una estrecha alian Regio en aquella provincia, se reunió para juzgarlos; y habién za , y esta falsa libertad, que ha declarado una guerra tan activa dose leido en público los documentos,examinádose los te…</t>
  </si>
  <si>
    <t>FRANCIA</t>
  </si>
  <si>
    <t>…tiembre de 1823 de dos sino con medidas de rigor muy violentas. obispos que se hallan en Sutchuen; Monseñor Fontana, que lo es de Sinite, vicario apostólico, y Monseñor Perocheau, obispo FRANCIA. de Majula , su coadjutor. Los misioneros y los cristianos del Parts 16 de Agosto. pais disfrutaban entonces de bastante tranquilidad. Al principio Bolsa de hoy. Cinco por ioo consolidados, roo fr. 95 °* de este mismo año temían que se renovase una persecució…</t>
  </si>
  <si>
    <t>…idad del que se necesita para la construcción de los carros. tino del lord Strangford: efectivamente el noble lord reunia en su persona, de dos años á esta parte, las funciones de embajador FRANCIA. de Rusia y de Inglaterra en Constantinopla. Tolosa 31 de Octubre. Con su habilidad y su. perseverancia ha logrado allanar las Una nave llegada á Marsella de las islas Canarias, después dificultades jue se oponían al arreglo de las quejas entre la Puer de 15…</t>
  </si>
  <si>
    <t>Francia, Canciller de</t>
  </si>
  <si>
    <t>Canciller de Francia</t>
  </si>
  <si>
    <t>…tados, qu« tNCLATBXXA. fueron admitidos á la. audiencia de S. M. con el ceremonial d« Léndres i.° dé Abril. Costumbre. En la Cámara de los Pares del dia 30 de Marzo sé leyó por El Sr. Canciller de Francia, como Presidente de la Cámara tercera vez,'y adoptó el&gt;bilí que prohíbe hacer el comercio da de los Pares, leyó la exposición al Rey, concebida en los térmi negros. nos siguientes: En la de lo* Comunes se leyó una petición de los francma ,,Señor : Vuestros fi…</t>
  </si>
  <si>
    <t>Francia, Embajador de</t>
  </si>
  <si>
    <t>Embajador de Francia</t>
  </si>
  <si>
    <t>…ra una misa solemne del Espíritu Santo, á razón ha parecido á todos la mas principal la que dió el sábado que asistirán los Príncipes y Princesas de la Familia Real, los último el Sr. Embajador de Francia:, á que concurrieron cerca Pares de Francia y los Sres. Diputados de los departamentos. de personas. También ha llamado la atención el baile que ha _ Acabamos de recibir periódicos de Rio-Janeiro que al dado el caballero ruso Deinidofl', hombre heno de afabil…</t>
  </si>
  <si>
    <t>…ben atajarse; demostrada bien a las ciaras esta corte en la tarde del dia 25 de Julio último, ha hecho pre esta predispuesta opinión &lt;jue hay para su. admisión, abultando sente el Sr. Embajador de Francia al Sr. Secretario de Estado J del Despacho, que las circunstancias particulares que se notaronmas por malicia que por ignorancia la escasez y carestía para «n aquel acontecimiento, reducido en su origen á una quimerainutilizar las mejores leyes y soberanas de…</t>
  </si>
  <si>
    <t>Francia, Mánuei González de</t>
  </si>
  <si>
    <t>Mánuei González de Francia</t>
  </si>
  <si>
    <t>…mo ;-prodigio visiblemente obrado sobre Consejo cL la Guerra su Secretario, ayudado del oficiaTsegundo la Nación española , y singularmente sobre VV. MM. y A A.’, de la Secretaría D. Mánuei González de Francia , y del Escribano aunque desconocido por aquéllos hijos espurios y desmoralizados de Cámara del misino Consejo; y porla extinguida Junta elSecre- de la madre Patria! I • : ' tario que fue de ella, y el Agente Fiscal que fue de la misma „A1 ver el cura párroco…</t>
  </si>
  <si>
    <t>Francis</t>
  </si>
  <si>
    <t>…aplausos de gratitud. cuando se levantó del sepulcro. Madrid 26 de Abril. A la una admitió á besamanos e! Senno. Sr. Infante D. Cir ios por el cumpleaños de la berma. Sra. Infanta Doña Francis El Ret se ha servido nombrar pira una plaza de .Alcalde de ca de Asis, el cual fue muy concurrido de los Síes. Embajado Casa y Corte á 1). Antonio María de Segovia: pava ia Agencia res, Grandes, individuos del cabildo y del Ayuntamiento, de Fiscal de la Cámara á D.…</t>
  </si>
  <si>
    <t>Francisca</t>
  </si>
  <si>
    <t>…n de suceder todo lo contrario. cisco de Paula , D. Juan Ignacio , Doña Juana María, Doña Ma Observa uno de ellos lo que pasa en la Grecia y en elNuevo- ría Angela, Doña Catalina, Doña Francisca yDoña María Lui Mundo, y halla un contraste inexplicable. Los griegos ,dice, tie sa Orell, sobrinos y herederos del difunto señor brigadier Don nen á su favor los sentimientos simpáticos de religión y de-fi Ramón Orell, contra quienes está siguiendo autos en…</t>
  </si>
  <si>
    <t>Francisca, María</t>
  </si>
  <si>
    <t>María Francisca</t>
  </si>
  <si>
    <t>…de seguridad perfectamente adaptados, para evitar ta el Real palacio á la Reina Doña María Isabel y Serma. In el terrible efecto de una explosión que haria volar la embarca fanta Doña María Francisca , con la* que se desposó á nombre ción. La fuerza de explosión bien reglada y dirigida con propor de S. M. á bordo del navio S. Sebastian._El conde de Miranda, ciones geométricas obra al salir con vehemencia de dos cilindros como persona pííblica, llegó al co…</t>
  </si>
  <si>
    <t>Francisco</t>
  </si>
  <si>
    <t>…na bella diencia de Valencia á D. Joonzalo Heredia; y para una plaza de momia de un volúmen y de un peso extraordinario: en la cabe Alcalde del Crimen de la Audiencia de Sevilla á D. Francisco za tenia una corona formada de hojas de cobre dorado y de bo García Chaves. tones , imitando la hoja y el tierno fruto del olivo, y se hacia mas recomendable aun á la atención de los sabios por la caja Igualmente se ha servido nombrar S. M. para el Corregimie…</t>
  </si>
  <si>
    <t>…viage- Joaquín Caamaño y Pardo en el Gobierno de Figueras: á los r°s. Si ha de darse crédito á un artículo de (¿uarterije-Rcvieiti, la Coroneles D. Miguel Ochoa en el de Monzon, y D. Francisco</t>
  </si>
  <si>
    <t>…la justicia, y el Gobierno paternal ha servido declarar Ministro efectivo del Consejo de Indias, por de V. M. destruirán radicalmente el germen productor de los .fallecimiento de D. Francisco:Requena, á D. Mariano Gonzahorrorosos males que han aquejado á nuestra amada patria. Jcz de-AIerchanto, Supernumerario de Capa y Espada del mistu-n „ Dígnese V. M; aceptar estas expresiones.hijas de la firme é y para esta plaza ha nombrado á D. Bartolomé Vasa…</t>
  </si>
  <si>
    <t>…arse,falta de papel sellado de todas clases. de España , corno los gozan los hijos de los Sres. Infantes Don Art. e,,° Se hará como hasta ahora la impresión de los sellos Carlos v D. Francisco; teniendo para ello presente el decreto que y busto Real en el papel que se ha de sellar para España y para se dirimo á la Cámara en 18 de Febrero de 1 "86 , y la Real celos dominios de Indias, pues no ha de haber otra diferencia que dula de institución del m…</t>
  </si>
  <si>
    <t>…a poner en corriente las Por providencia del Consejo Real se manda citar i Doña minas de Guánajúató, capaces del rescate semanario que tenian TorcuataContreras, hija y heredera de D. Francisco, ya difunto, en 1809, no alcanzan ni -paró * restablecer los arrastres, pisones para que en el término de un mes, contado desde hoy, compa de almadanctas y démas Utensilios que llaman de segunda labor. rezca ante dicho supremo Tribunal, por la escribanía de C…</t>
  </si>
  <si>
    <t>…oyó con singular agrado, y expresó estaba bien cercio Se cita judicialmente á Doña Rosa Gondovia, natural de rado de la verdad que le había manifestado. Monforte de Lemus, hija de D. Francisco y Doña Rosa Váz Después de medio dia fueron SS. MM. y AA. á un sitio de quez, ó á sus herederos y sucesores, para rjue dentro de 20 dias, recreo sobre el Tajo, que llaman el Angel, pasando la tarde con contados desde hoy , comparezcan por sí o por procurador ante el mayor contento,…</t>
  </si>
  <si>
    <t>…a Plata; Villamiranda, para que en el preciso término de dos meses acu pues se dice que Olañeta viene ya hácia el Tucuman, aunque dan por sí ó por sus representantes á percibir de D. Francisco nos jezelamos qne sea otra treta de dicho Laserna, para animar á Pastor y Calle, síndico con D. Pedro de Smidts del concurso de Bolívar á otra segunda empresa, y dar la última mano á su plan dicho señor finado, el dividendo que les ha cabido en el último de r…</t>
  </si>
  <si>
    <t>…erse tigas y del Agua, avecindada en la ciudad de Granada el año guidos y amenazados por'la cuchilla de la ley en su patria , la pasado de 1820, de cierta solicitud instaurada por D. Francisco habían abandonadoy venídose á España para desde ella hacerle García, vecino de esta corte, en el juzgado del Sr. D. Antonio la guerra mas cruel. El ministerio español constitucional se ser-, Josef .Galindo, Teniente segundo de Corregidor de esta muy he vía de…</t>
  </si>
  <si>
    <t>…n sufriendo el .referido mal; y con Extremadura; de 59, profesor de cirugía en esta corte: Josef efecto, habiéndosele pedido en aquel misino diacon toda premura Llórente, hijo del D. Francisco, natural de Madrid, de 20 años, á D. Juan Antonio ¿Melón y á D. Antonio Sandalio Arias, lo han soitero, colegial en el referido de S. Carlos: D.ManuelCavero y dado con la solidez y el acierto que se prometió la Junta;: y asi Garay, natural de Miguel Esteban,…</t>
  </si>
  <si>
    <t>…GIA. para que presentase á V. M los debidos homenages de su respeto El.dia 25 de Marzo último falleció en esta corte á la edad y gratitud. de 59 años, 10 meses y 20 dias el Excmo. Sr. D. Francisco de „ Y á la verdad, Señor, si el augusto Abuelo de V. M. el Paula Fernandez de Córdoba y Pacheco, conde de la Puebla del Sr D. Carlos nr(queen paz descanse) mereció justamente los Maestre, marques del Bado, de la Torre.de las Silgadas y de mayores elogios por…</t>
  </si>
  <si>
    <t>…l Desaguadero era inexpugnable; pero como nada re *ervó igual comportamiento. siste á estos gefes determinaron pasarlo a mado por Colocato: la El ayudante de Estado mayor teniente coronel D. Francisco vista de su corriente y anchura eran respetables, y algún tanto Valle, el gefe de Estado mayor interino de la división de caba se ituimidi} el soldado; pero nadie resistió al ejemplo de Lase:na</t>
  </si>
  <si>
    <t>…Señor, sabéis ya cuan presentación de Bolivar hecha en Trujillo en 26 de Agosto de ardientes son los deseos de S. M. de la felicidad completa y du 1821 á favor del español europeo D. Francisco 1 túrbe, que le radera de la España. Mas ellos vendrían á ser frustráneos sin la salvó la vida cuando Bolivar fue prisionero de Monteverde, cooperación fiel y constante que á cada Uno de nosotros toca res se explican en estos términos: ,,E1 filósofo admirará…</t>
  </si>
  <si>
    <t>…e D. Francisco Berinduaga, y con otra de D. Manuel Pier to de la de este dia á Doña Josefa Petra de Laviano, hija de nas, y al mediodía tierra de los pozos de la nieve, la que com D. Francisco, Sargento mayor que fue de uno de los batallones prende 8 fanegas, 5 celemines y 9 estadales, que á 350 rs. fane de Voluntarios de la Rioja . muerto en acción de guerra. ga vale 2P5S* Otra, que titulan dcjGuijorro, que a oriente lin&lt;da*con tierra del Exento.…</t>
  </si>
  <si>
    <t>…que han na á D. Antonio Madolell: para la dé Valdepeñas á D. Joaquín establecido aqui ios ingleses, debe, por fuerza , abatimos, y aba Martínez DiazCampaya: para la de Algeciras á D. Francisco tir el de todas partes. Ellos con los préstamos ^tie hacen á nues de Paula Escudero: para la de Archidona á D. Blas Antonio tro gobierno de Jos productos de sus efectos que comercian en Martel: para la de Palacios de Balduerna á D. Rodrigo Alonso nuestro prop…</t>
  </si>
  <si>
    <t>…e radoneros Fernando, María,-Jos’éf. 'i' i c ¡ : ■ I'.'/; de aquella Sta. Iglesia. Memorias que fundó el P. Miguel Hur • , ' v* • ■ ’ - tado, de la Compañía de Jesús, en cabeza de D. Francisco*HenS. M. se ha servido conferir, í consulta de Ja Cámara,'pla riquez Dávalos, en 1^ capilla de S. Francisco Javier, de la villa zas de oidores' en la Real audiencia de Cataluña á D. Miguel de de Hite. Do^ Ana María, Doña Rita, Doña Rosa y- Doña Castells, alca…</t>
  </si>
  <si>
    <t>…sin Rey nombrar para dos canongías vacantes en la iglesia colegial embargo ,' obedeciendo y triunfando el Perú español esperaba solo del Salvador de Granada, por fallecimiento de D. Francisco las órdenet de S. M. sobre el resultado de aquella contienda paria Fernandez Rienda y D. Pedro López de Priego/i D JuanMancumplirlas fielmente, como en otras ocasiones se verificó en igual zano Cid y L&gt;. Antonio Bellido: para dos raciones de la iglesia dad de…</t>
  </si>
  <si>
    <t>…los Sres. Infantes continúan sin. novedad bellón blanco. en su importante salud, «t ANCUA.. Madrid 23 de Noviembre. París 9 de Noviembre. Habiendo nombrado el Rey nuestro Señor á D. Francisco El Rey en la visita que ha hecho al hospital general se dignó de Zea Bermudez su primer Secretario de Estado y del Despa probar el vino destinado para los enfermos. Una délas respetables cho , por decreto de 11 de Julio último, ha venido S. M. per hermanas que sirve…</t>
  </si>
  <si>
    <t>…mpo para nas y Tenas: para una canongia de la iglesia catedral de ürgel, ponerse en salvo con sus familias abandonando todo lo demás. vacante por fallecimiento de D. Juan Nolla, á D. Francisco ber Se calcula en 8o3 francos la pérdida que han sufrido las salinas. ra: para otra en la misma iglesia, por el de D. Ciro Valls , á La de los habitantes es incalculable; pero se podrá formar una D. Pedro Pons: para otra en la citada iglesia, vacante por pro…</t>
  </si>
  <si>
    <t>…e esta colección. Por eila se explica lodo, se descubren plaza de ministro togado de la Cámara de Comptos de Navarra „todos los misterios, es.un curso completo de moral y de políi D. Francisco. Antonio Calatayud y Larrumbe: para otra de „t¡ca.....” Pero ¿cómo se ha descubierto esta admirable colección’. capa y espada de la misma Cámara á D. Joaquín Ladren. Sin duda habrá sido del modo que se reiiere en el miso que se po Asimismo se ha servido S. M.…</t>
  </si>
  <si>
    <t>…30 años, natural de Budia, vecina corte, para que comparezca á usar de su derecho en los autos da de esta corte, por haberse encontrado en su casa varias prendas testamentaría del D. Francisco, pendientes en el juzgado del se-&gt; de ropas que se suponían pertenecer á cierto robo; vista su cau ñor Galindo, primer teniente corregidor de esta heroica villa y sa en 4 de Noviembre corriente, y no resultando probado el de escribanía de Diaz de Antoñana. li…</t>
  </si>
  <si>
    <t>…tra alli D. Josef Carlur: de capitán á los tenientes D. Manuel Amona- la Siberia con todos sus rigores ; de modo que en esta parte del tegui, D. Pascual Aravena, D. Antonio Vera v D. Francisco mundo basta un solo dia para gozar de los extremos y medios Ja vier Llamas: de teniente á los subtenientes D. Alejo Esquivel del calor y del frió. y D. Genaro Marcos: de subtenientes á los sargentos primeros Se advierte desde luego que el carácter físico y mo…</t>
  </si>
  <si>
    <t>Franciscó</t>
  </si>
  <si>
    <t>…’go Alonsój D; Josef Brisuelá , D.Aritonió Palomares ,*D. An darlos con vivas tan afectuosos-como reiterados. ¡ s . . tonio. García y D. Juan James :: erde c5pitaná l0s tenientes Don Franciscó; Siínbfl, D. Anfonio Pacheco , D.- Rañion Montero, ■ ■ anUngios. D. Antonio Valderlama y D/Ftancisco López :deteniente-á los ‘ En virtud de providencia del Sr. Vargas &amp;c- , asesor general subtenientes D.; Pedro Josef' Forga; D.joséf-Mártinezy Don • 'dé la Gua…</t>
  </si>
  <si>
    <t>…del corte de la, pluma, modo detínez : en plenario. ‘ Francisco.García, por robo á unos oficíales franceses, fiscal sentarla, y demás reglas necesarias para la completa formación D. Francisco,Martínez: en sumario, y para verse mañana. de dicho carácter. Se despacha á r 2 r!. en la librería de Sanz. Nota. Fn la gaceta del sábado 11 del corriente en artículo de , Mateo Rey, por robo á unes oficiales franceses, fiscal D. Josef Cádiz, primeé párrafo,…</t>
  </si>
  <si>
    <t>…do, están ellos Jacinto Villa y D. Juan josef González, i D. Francisco An provocando medidas rigorosas contra los católicos de Irlanda, tonio Andraca, D. Vicente Chacón y Robleda, D. Francisco -aunque escriban en un país donde son tolerados todos los cultos. Martin Hernández y D. Casiano Hernández. El mundo todo puede juzgar del bien que hacen á la humanidad Siguen las gracias concedidas por el Rei~ nuestro Señor al ejército estos publicistas, que…</t>
  </si>
  <si>
    <t>…e de los fondos destinados á las diferentes 'atenciones pú ver las preciosidades que encierra el Real gabinete de Histori,a blicas. natural;Situado en lá callé de Alcalá. El ExcmÓ.Sr. D. Francisco „ Estos resultados, quizá inesperados, los debemos, Señores, de Zea Bcrmudez, primer Secretario de Estado, yGefedeestéReal al orden, establecido con vuestra cooperación para la prosperidad establecimiento, acudió con anticipación para preparar el recibi del E…</t>
  </si>
  <si>
    <t>Francisco, Alfonso</t>
  </si>
  <si>
    <t>Alfonso Francisco</t>
  </si>
  <si>
    <t>…de saltar á una lan la ciudad de Santiago, vacantes por fallecimiento de D. Luis cha desde la fragata de su mando, que ha sido una de las in Quiroga y Garza y D. Joaquín Pardo, á D. Alfonso Francisco cendiadas. de Ribera y D. Manuel de Puga y Saavedra, NOTICIAS DE ESPAÑA. REALES LOTERIAS. Cebnros $o de Setiembre. Noticia de los pueblos donde han cabido los premios mayortt Los voluntarios Realistas de esta villa apenas supieron el fallecimiento de S. M. Lu…</t>
  </si>
  <si>
    <t>FranciscoDezAi</t>
  </si>
  <si>
    <t>6% i para una ración de la propia iglesia, vacante por promoción de D. Manuel Valle, D.' Nicdlas Soregui y D. Manuel Josef Arlas. D. lucas Costilla á canongía de ella, á D. FranciscoDezAi pa Escuadrón de granaderos déla Guardia. Grado de teniente ra otra ración de la santa iglesia metropolitana de Santiago, va coronel ai capitán D. Felipe Fernandez: de capitan ú los tenien cante por fallecimiento de D. Vicente de Castro/ á D. Jacobo tes D. Ant…</t>
  </si>
  <si>
    <t>FranciscoErescano</t>
  </si>
  <si>
    <t>…duardo Valarezo, D. Fernando contiene aquel periódico, y que tanto satiriza á la Serna por esta Maldonado, presbítero D. Manuel Gallo. determinación. Ayudante deNecochea. Teniente coronel D. FranciscoErescano. Es copia sacada del correo mercantil de Cádiz de 14 de Se Capitán del puerto. D. Pedro Vázquez de Velasen. Callao tiembre de 1824. Marzo 13 de i824.=E1 gobernador Josef Ramón Rodil. Continúan los artículos del periódico el triunfo del callao. ,,Anuncio. E. M…</t>
  </si>
  <si>
    <t>FranciscoSantizo</t>
  </si>
  <si>
    <t>…tado en este Manual es enteramen sal, de la misma vecindad, y prófugo en rebeldía, á otros dos te nuevo, y las materias se tratan con la posible precisión. Des años de presidio; á D. FranciscoSantizo, déla misma vecindad, pués de darse en los primeros capítulos de la obra ¡a competente i dos meses de prisión, ademas de la sufrida; y á D. Manuel idea de las acciones y excepciones como bases preliminares, se Fernandez á que poniéndole en libertad, le sirvie…</t>
  </si>
  <si>
    <t>Franco, Josef</t>
  </si>
  <si>
    <t>Josef Franco</t>
  </si>
  <si>
    <t>…to no habia tenido lugar sino en parte, y que no Por el tribunal del Sr. Teniente Corregidor Rubio se cita y „habia habido mas que una docena de víctimas, poco mas ó me- emplaza á D. Josef Franco, que en i.° de Octubre de 1811 re „nos;” y en Valencia „se habían contentado con poner presos sidía en esta corte,ó sus herederos, si hubiese fallecido, para que „á cierto número (aqui llama maliciosamente la atención ) de en el término de 30 dias, que por te…</t>
  </si>
  <si>
    <t>Franklin</t>
  </si>
  <si>
    <t>…, y dispuestas de forma que no penetrase la capitán Parry, y la otra por tierra , bajo la dirección del expresan nieve. Estos zapatos, que tenían de cinco á seis pies de largo, do capitán Franklin. Este, después de haber navegado hasta la cos solo pesaban dos libras cada uno, y serian muy cómodos, si no ta occidental de la bahía de Hudson, se dirigió á la punta de la cos fuera muy dilicii servirse de ellos en los terrenos de monte, y to ta septentriona…</t>
  </si>
  <si>
    <t>Frecinet</t>
  </si>
  <si>
    <t>…cosas volverán á su ser. tomándose providencias el terrestre; lo que coincide con muchas observaciones hechas enérgicas para que no se repitan los excesas que hemos presen por el capitán Frecinet en su viage al rededor del mundo. Este ciado estos dias. Siguen k»s regocijos, las iluminaciones y las ex presiones mas evidentes del júbilo general. £ Extracto de carta (1) Mas vale, tarde que- nunca. Es te, al fin se reconoció; y particular). sentía no tene…</t>
  </si>
  <si>
    <t>Freí</t>
  </si>
  <si>
    <t>…rta dicha cantidad en vestuaaiguiente: Chile. „Podemos asegurar, afianzados en autoridades respe zio y armamento de los realistas de aquella ciudad.” tables, que la expedición del Sr. Freí re á Chiloe, que actual (1) Se espera el tercer boletín con la curiosa relación de nue mente está de regreso en Concepción, no ha perdido mas que de 300 á 400 hombres en toda la campaña, bien que si se detiene vos triunfos.</t>
  </si>
  <si>
    <t>Freiré</t>
  </si>
  <si>
    <t>…5 „ Ademas tenemos por 'estas fronteras desavenencias con los ciales y éfa del-todo democrático ; pero ya- -eradtardíó é' infruc indios, y otros que no lo son. Nuestro director él Sr. Freiré sa tuoso su desengaño, vano su proyecto, porque no.podia; recom lió el 29 del pasado con sus tropas á ver si~los podia sosegar; y. ponerse el edificio si no se sustituían bases-sólidas á las- falsas, y los chiiotes también tratan de incomodarnos por las front…</t>
  </si>
  <si>
    <t>Freire</t>
  </si>
  <si>
    <t>…to á la marina británica que Panamá, casi á líos 9° Realista de Chiloe en las costas de aquella misma provincia. El de latitud Norte, cuando el verdadero teatro de las operaciones general Freire, director supremo de Ja república, estaba apron seria en las costas de Chile entre los 30o y 40o de latitud al tando una expedición respetable, no solo con el intento de repe Sur. Entonces los santos Aliados podrían muy á su salvo mandar ler á los indios y á…</t>
  </si>
  <si>
    <t>…r con todi'religtosidad el convenio que S. A. Ornar parece será elevado á la dignidad de supremo director en lugar Bashaou , sil predecesor, estipuló con lord Exmouth en iStó, del general Freire, que algunos piensan podrá resistir este nom ofreciendo que en el caso de una guerra con alguna potencia de bramiento; pero después de haberse malogrado su expedición con Europa, ningún prisionero seria hecho esclavo, sino que se le tra Chiloe, yo no creo que…</t>
  </si>
  <si>
    <t>Freire, Antonio</t>
  </si>
  <si>
    <t>Antonio Freire</t>
  </si>
  <si>
    <t>…ña, para lá de cuarto á D. Tomas Infante, Oficial segiindo de la con seis leguas de esta corte, pueblo de 280 vecinos; y está dotada taduría general del reino: para la de quinto á D. Antonio Freire con 6300 rs. Los pretendientes se dirigirán al Ayuntamiento en CastrillonOficial sexto de ¡a Cámara de Guerra: para la de todo el presente mes. ' sexto á D. Tomas del Rio, Oficial primero de la Contaduría del El alma elevada á Dios por los sentimientos y refl…</t>
  </si>
  <si>
    <t>Frey</t>
  </si>
  <si>
    <t>…y de S. Juan de les Pañetes de Zarogoza, de que se compone. Los que aspiren á Hoy se ha celebrado en nuestra Señora de A.tocha la bendi esta empresa dirigirán sus proposiciones al caballero Frey D. An ción del estandarte del escuadrón de caballería, y de la bandera tonio Ric, Apoderado de S. A., residente en la villa de Fonr, del segundo batallón de Voluntarios Realistas de infantería de partido de Barbastro , por quien se avisará al mejor postor, ob esta…</t>
  </si>
  <si>
    <t>Frías, Francisco</t>
  </si>
  <si>
    <t>Francisco Frías</t>
  </si>
  <si>
    <t>…adrón; D. Santiago 2 2,65 5 al 23,000 42,169 al 42,482 Gil, capitán; D. Angel Sabeche, teniente: D. Matías Calvo, 23,COI al 25,136 42,929 al 42Í970ídem; D, Elias Montoya, alférez, D. Francisco Frías, ídem, 33.5I * al 23.656 43,o** al 43,022 D. Atanasio Montoya, ídem; D. Pascual Mena, sargento pri 23,865 al 2 3,939mero graduado. La noble decisión de estos militares y su entusiasmo por la" VARIEDADES. legitimidad sondónos del mayor elogio, pues no contento…</t>
  </si>
  <si>
    <t>Frías, Juan Crisóstomo de</t>
  </si>
  <si>
    <t>Juan Crisóstomo de Frías</t>
  </si>
  <si>
    <t>…egla se parece á la locura: que el Navarro y D. Fernando Pinuaga: para otra de oidor de la au talento, como ya se ha definido, es la sal de la razón: que nues diencia de Sevilla á D. Juan Crisóstomo de Frías: para alcalde tros antepasados se han manifestado én el arte de escribir los del crimen de la misma audiencia á D. Joaquín Zengotita para amigos de esta razón hasta en lo mas atrevido; y que en ellos la otra de la Chancillería de Valladolid á D. Pedro Regalad…</t>
  </si>
  <si>
    <t>Frimont</t>
  </si>
  <si>
    <t>…nglaterra reglarán este negocio por medio de sus ministros respectivos en 1668, y la Francia en 183o; y la colección titulada las mil príncipe de Metternich y caballero Medici. El general Frimont y una calumnias, que no es mas que una traducción parafraseada parece está destinado para ocupar un puesto importante en Aus de la correspondencia privada, publicada por espacio de muchos tria, y no se dice quien le sucederá en, el mando del ejército de dias…</t>
  </si>
  <si>
    <t>Fscarpiso, Antonio Nuñez</t>
  </si>
  <si>
    <t>Antonio Nuñez Fscarpiso</t>
  </si>
  <si>
    <t>…ncepto de que eh conformidad Plasetlcia.......,,. Comisionado D. Lorenzo García Monge. de lo que se preceptúa en las Reales órdenes vigentes, espirado- Salamanca,.;/.. Comisionado D. Antonio Nuñez Fscarpiso. dicho ténifíhó j^rderán irremisiblemente todos los vales que se Santander,,.,... Comisionado Srcs. Vial é hijos y compañía. presenten'’lóiintéreses correspondientes'ál citado semestre; y ade Santiago...,..... Comisionado D. Manuel de la Riva Moreno. mas los…</t>
  </si>
  <si>
    <t>Fuelló, Casimiro</t>
  </si>
  <si>
    <t>Casimiro Fuelló</t>
  </si>
  <si>
    <t>…o Real del Perú.‘ . ¡ blaciones. .... Cantabria. ‘ Gradó ¡de ^enlente cOronel á los capitanes D. Je La villa de Torquemada dispuso una muy graciosa danza al sús María de la Fuente D. Casimiro Fuelló ,f D. Saturnino Gar Uso antiguo delpais, y;dos la de Dueñas, que se ejecutaron de cía , D. Jóaqúiri Bolivar y D. Josef Eustaquio Castro: de capi lante de los coches de SS. AA.: las villas estuvieron colgadas, é tán á los tenientes D. Vicente Matís, D. juart'M…</t>
  </si>
  <si>
    <t>Fuentenebro, Domingo</t>
  </si>
  <si>
    <t>Domingo Fuentenebro</t>
  </si>
  <si>
    <t>…Puebla, y otras manufactureras de al D. Alejandro Merino: para el corregimiento de letras de la ciu godón , se hallan del todo arruinadasen la de Zacatecas yGua- dad de Scgovia á D. Domingo Fuentenebro: para el de Aréval» dalajara no han podido desaguar ¡as minas con las máquinas de á D. Joaquín Benito; y para la vara de alcalde mayor de-Monvapor que los ingleses han traído: por sus efectos se van desenga doñedo á D. Ramón Pedrosa yAndrade, teniendo S. M. e…</t>
  </si>
  <si>
    <t>Fuertes, Francisco</t>
  </si>
  <si>
    <t>Francisco Fuertes</t>
  </si>
  <si>
    <t>…uel de la Riva Moreno. mas los dias que trascurran hasta el anteriora! en que se teali^ Segov¡a.......,.r En la intendencia. cé dichajiréisentacioh» 5 1 'l; 1 Sevilla.,Comisionado D. Francisco Fuertes. 2, * Qúé’ésta debérá practifcaAe'en los mismos términos que: Soria.............. En la intendencia,, se;acos’tu^hb'raupára!las reiióvacibnés , y sin otra Variación queda Toledo............ Comisionado' D. Fernando Solana. de expresar'én'cadámSí de Jai doíí c…</t>
  </si>
  <si>
    <t>Fuertes, Paz y</t>
  </si>
  <si>
    <t>Paz y Fuertes</t>
  </si>
  <si>
    <t>…as y .en la- de la conquista. Desde- te, dentro del térmico de 30 dias, contados desde este anuncio, aquí volvió á Santafe, viajó para Pojayan, subió al volcan; á la audiencia del Sr. Paz y Fuertes, alcalde de la Real Casa y de Puracé.y navegó sobre el rápido: Cauca y sobre el Dagua, mas Corte, quien,asi lo ha npndado, por la escribanía de Sanche?. peligroso -todavía. Visitó á S. Buenaventura, puerto del mar' No sabiéndose el paraíso de D. Remigio Uceda…</t>
  </si>
  <si>
    <t>G, Anacleto</t>
  </si>
  <si>
    <t>Anacleto G</t>
  </si>
  <si>
    <t>…privativo, cía y^D, Frafacjíco González; "y el de subteniente á los sargen que lo-está en-la de Cámara del supremo Consejo de la Guerra; tos primeros 1&gt;. Francisco*1 Rodríguez' y D. Anacleto G utiérre*. ‘con aperéibibnientó que dé* nó*hacerlo- dentro de dicho término, Segundo batallón del primer regimiento del Cuzco Gradó-de &lt;4es pararálél’Jperjuício qué haya'iugir, * , coronel ál comandante-D/Juan Aóíónio Pardo;: dé teniente co .' 1 JnstitütÜkum e…</t>
  </si>
  <si>
    <t>Ga</t>
  </si>
  <si>
    <t>…ienes del Sr. marques de Benavent se ha mandado convocar haber tomado sus providencias para que nadie se acercase á aquel á una junta general de ellos, para la cual ha señalado el Sr. Ga recinto, iba á reconocerlo; y si son tales como se esperan los re lindo, teniente primero corregidor de este villa, el día 28 del sultados de sus investigaciones , un infeliz islote, habitado hasta corriente, y hora de las nueve de la mañana, en su posada, po…</t>
  </si>
  <si>
    <t>Gabriel</t>
  </si>
  <si>
    <t>…fija, soga, Alcalde de Casa y Corte: D. Joaquín Almazan, ídem: Don y que incurre en errores los mas clásicos, habla hoy del decreto Tadeo Ignacio Gil, ídem: D. Luis de León, ídem: D. Gabriel sobre la libertad de comercio del mismo modo que nuestros pe Suarez Valdés, Oidor jubilado de la Chancíllenla de Granada, riódicos liberales. Dice lo que estos repetirán eternamente, que y D. Dionisio Catalan, Teniente segundo del Corregimiento de la España c…</t>
  </si>
  <si>
    <t>…servir Tobavra á D.Gines Casanova Navarro: para 1:; de Torbiscon á para el sellado , por tiempo de los cuatro años de 1825 , 26,27 D. Antonio Perez Valderrama: para la de Tarifa á D. Gabriel y 18 , y ha de celebrarse bajo las condiciones siguientes: del Aguila, y para la de Torrelobaton á D. Lucio López de 1. a El contratista ha de entregar en la fabrica de papel sella Piado. do ioo9 resmas de papel blanco de la marca común y clases que se expres…</t>
  </si>
  <si>
    <t>Gabriel, Francisco Javier de</t>
  </si>
  <si>
    <t>Francisco Javier de Gabriel</t>
  </si>
  <si>
    <t>…también, que les imponga respeto la medida En atención al mérito y distinguidos servicios del brigadier de armarse todos los blancos, no desarmando la multitud, y ex de infantería D. Francisco Javier de Gabriel, ha tenido hien pulsando varios negros y mulatosdela isla de Sto. Domingo, que S. M. conferirle el gobierno político y militar de la plaza de Ba habian pasado á Cos'a-firme al sueldo de la república; y dificil dajo'*. será también que los que hacen cabeza en…</t>
  </si>
  <si>
    <t>…e componen la escuadra no quedan, de esta plaza. Su digno gobernador y comandante general interi aqui mas que las fragatas Amazona y Juno, el bergantín Zebro, no de esta provincia D. Francisco Javier de Gabriel, de acuerdo y las goletas Deljina y la Curruca.. con el ayuntamiento que preside, dispuso todo lo conveniente Las fragatas Venus, Vestal, Ninfa y Themis salieron el 26 al efecto. de Setiembre á las órdenes del capitán de navio Mr. Cuvelier con Amaneció el ret…</t>
  </si>
  <si>
    <t>Gabriel, Infante D-</t>
  </si>
  <si>
    <t>Infante D- Gabriel</t>
  </si>
  <si>
    <t>…ién cuando no la ña al Sr. Infante de Portugal D. Sebastian, legítimo sucesor en constase de la idoneidad y mérito de los aprobados, puedan que el Mayorazgo Infantazgo del difunto Sr. Infante D- Gabriel, dar ó no nulos, á juicio de la misma Junta y bajo su responsabi que actualmente se halla en compañía de S. M. lidad, aun habiendo presentado los documentos que se requerían Comisión militar ejecutiva permanente de Castilla la Nueva. antes de la revolución. 4…</t>
  </si>
  <si>
    <t>Gabriel, Josef</t>
  </si>
  <si>
    <t>Josef Gabriel</t>
  </si>
  <si>
    <t>…ntes ingleses re E. M. de plaza. Capitán graduado D. Pedro Molero, te sidentes en Valparaíso habian recibido, y era vulgar en dicho pun niente D. Josef Sebastian de Cárdenas, idem D. Josef Gabriel to, de haber salido en principios de Noviembre de la bahía de Bahamonde. Cádiz con destino á estos mares, la escuadra española compuesta Ayudantes de la presidencia. Capitán Jj. Josef Perrochena, del navio Aña, de cinco fragatas y una corbeta. Se conjeturaba…</t>
  </si>
  <si>
    <t>Gabutti, Alberto</t>
  </si>
  <si>
    <t>Alberto Gabutti</t>
  </si>
  <si>
    <t>…as, contados desde hoy; y pasados sin 8. a Será libre de derechos Reales todo el papel que se admita haber acudido les parará perjuicio. en la fábrica por cuenta de esta contrata. D. Alberto Gabutti y Doña María Teresa Valdrighi ó sus 9. a Los pagos de! papel que se reciba se harán al contado, ó herederos, naturales de los Estados pontificios, se presentarán en séase á la vista, en moneda metálica sonante, en virtud de li la secretaría de Embajada de la Nunciatura apostólica en estos…</t>
  </si>
  <si>
    <t>Gacitúa, Francisco</t>
  </si>
  <si>
    <t>Francisco Gacitúa</t>
  </si>
  <si>
    <t>…or cada uno de los cuatro volúmenes Enterado el Rf.y nuestro Señor de que el mariscal de campo que componen la obra, y sé irán publicando con la posible ce de los Reales ejércitos D. Francisco Gacitúa lia cedido en bene leridad. ficio del erario 9098 rs. 17 nns, ¡ que las oficinas del ejército'de Colección de estampas anatómicas con su explicación.__Se Castilla la Vieja le entregaron á cuenta de sus haberes en dos car-, echaba menos en la escuela española…</t>
  </si>
  <si>
    <t>Gahano, Antonio Alcalá</t>
  </si>
  <si>
    <t>Antonio Alcalá Gahano</t>
  </si>
  <si>
    <t>…ber sido reppesto en la prime en virtud del presente decreto, compuesta de D. Guillermo ra instancia, se tomen nuevos informes en la segunda, y siendo Huaide, Consejero de Estado; D. Antonio Alcalá Gahano y tales que se crea justo variar el juicio, sea consultándolo con mi D. León de la Cámara Cano, Ministros del Consejo de Hacien Real Persona con remisión del expediente original sobre la re da, y D. Francisco Ezequiel de las Barcenas, Director interino posici…</t>
  </si>
  <si>
    <t>Gaiin, Francisco Martinez</t>
  </si>
  <si>
    <t>Francisco Martinez Gaiin</t>
  </si>
  <si>
    <t>…Na España, y á que le faciliten los medios de que sus colonias se re varra: D León de la Cámara Cano, Consejero de Hacien concilien con la madre patria. da: D. Miguel Otal, ídem: D. Francisco Martinez Gaiin— El periódico ingles The Courier, que ya no tiene opinión fija, soga, Alcalde de Casa y Corte: D. Joaquín Almazan, ídem: Don y que incurre en errores los mas clásicos, habla hoy del decreto Tadeo Ignacio Gil, ídem: D. Luis de León, ídem: D. Gabriel sobre la l…</t>
  </si>
  <si>
    <t>Gaijano, Luis</t>
  </si>
  <si>
    <t>Luis Gaijano</t>
  </si>
  <si>
    <t>…nos-Aires. la de Rueda á D. Marcelo Fulgencio de Meló: para la de Motril Cartas del 20 de Febrero dicen: Esta desgraciada ciudad conti á D. Joaquín Beneito: para la de Sigiienza á D. Luis Gaijano; y núa'en los sobresaltos que causan las disposiciones dé los indios para- la de Almuñecar y Salobreña á D. Antonio Montalvo y pampas, entre los que hay muchas castas y blancos refugiados des Vargas. de el tiempo de la atroz persecución, que juran vengarse, y…</t>
  </si>
  <si>
    <t>Gaipiz, Antonio</t>
  </si>
  <si>
    <t>Antonio Gaipiz</t>
  </si>
  <si>
    <t>…lbary Secretario.’5 las reglas del máximo; debiendo entrar en plaza de número sin nueva declaración, siempre que ocurra la vacante de dicho Mer NOTICIAS EXTRANGERÁS. ; chante ó de,D. Antonio Gaipiz, y continuar hasta nueva d;sINCIATERKA. ■posicion.en su actual empleo de Oficial mayor, por exigirlo asi 1 Lóndres ¡'de Febrero. el bien de! .Real servicio. Nuestros periódicos copian un convenía concluido el 17 de Noviembre de 1823 entre la Gran Bretañax la…</t>
  </si>
  <si>
    <t>Galan, Petronila Luisa</t>
  </si>
  <si>
    <t>Petronila Luisa Galan</t>
  </si>
  <si>
    <t>…l gobierno en la misma relación que el fin con los nez Pinillos, D. Juan Clemente Abella, Doña Bárbara Tejada medios. El primer título de estos derechos (dulce nos es el decir , y Doña Petronila Luisa Galan, excluidas en concepto de los co lo) se encuentra en. el evangelio, el primero que proclamó la misionados nombrados en la anterior junta general de 1.7 de igualdad, pues la igualdad delante de ¡a ley de nuestras institu Marzo de este año, para que en el de 8…</t>
  </si>
  <si>
    <t>Galea, Antonio Moreno</t>
  </si>
  <si>
    <t>Antonio Moreno Galea</t>
  </si>
  <si>
    <t>…a fe, que ha sido testigo de todos los acontencimientos halla radicada su testamentaría. que relata, y puede servir, aunquede fecha mucho mas posterior, Se cita á los herederos de D. Antonio Moreno Galea, para de continuación al que insertamos en la Gaceta de 13 de Diciem que dentro de ocho dias acudan á D. Diego González Zurbano, bre, que principia Méjico rI de Junio. calle de Preciados, esquina á la puerta dal Sol, núm. 16, á ente „A1 cabo no bastó la preci…</t>
  </si>
  <si>
    <t>Galiano, Diego Alcalá</t>
  </si>
  <si>
    <t>Diego Alcalá Galiano</t>
  </si>
  <si>
    <t>…nuos vaivenes de la opi nal y D. Salvador Fernandez-de Torres: para una plaza de oidor nión, que jamas estará quieta, por ser nuestra divisa la discor dé la audiencia de Galicia á D. Diego Alcalá Galiano: para dia inextinguible á que propendemos por el orgullo de nuestras otra de alcalde del crimen dé ella 4 D. Antonio Neira y Marin; rateras pasiones. y para una plaza de oidor de ia audiencia de Extremadura á „La gente de juicio despreocupada, que ha experime…</t>
  </si>
  <si>
    <t>Galindo</t>
  </si>
  <si>
    <t>…e se hicieren siendo Colocada en esta forma la procesión, se dirigió por la calle de arregladas. Atocha, Plaza Real, hasta Palacio; y pasando por debajo de los Por providencia del Sr. Galindo, y ante el Escribano Gaona balcones donde se hallaban SS. MM. y AA., siguió la marcha, r Loeches, se ha señalado el dia 7 de Abril próximo y hora de por las calles señaladas, á S. Isidro. Las parroquias y demas igle- ¡as 12 de su mañana en la posada de S. S.,…</t>
  </si>
  <si>
    <t>…z censura, ni la intimida la pér que Coftcürra'n por sí ó por medio de representantes legítimos, en fida envidia, ni le acobarda, la inicua persecución. virtud'dé providencia- del’Sr. Galindo, Teniente Corregidor- de „Soldados: cumplid cpn'yuestras obligatiófies/y cantare^ él éstavilla, por la; escribanía de Alcázar, i triunfo de 1^ inocencia, bien ciertos ie que él’ cielo protege al Se halla vacante el partido, de unédicpule la villa de Miedes qu…</t>
  </si>
  <si>
    <t>…audu lentos emisarios que este envió á aquellos países fueron detesta—: ANUNCIOS. dos y perseguidos. Éste risueño aspecto cambió en el año de 10. En Caracas y. Por providencia del Señor Galindo, teniente de corregidor Buenos-Ai res fueron depuestas las autoridades legítimas; y desde de esta H. villa, y por la escribanía de Ordoñez, se cita y em entonces el fuego de la discordia prendió en una gran parte de plaza á D. Mariano González del Rio, vecino…</t>
  </si>
  <si>
    <t>…los pe-' sitio i68j§ pies cuadrados, y está tasada en 14144 rs. I.os que zones de dos racimos , y anidándose muchas veces dentro de las quieran hacer postura acudirán ante el Sr. teniente Galindo, por -uvas; pero causando siempre los mayores estragos. la escribanía de Seco. Para destruirla no hay mas arbitrio que el recorrer las vides . Se cita judicialmente á Doña Polonia Diez, casada con Don una por una; quitar y quemar al instante todas las hojas q…</t>
  </si>
  <si>
    <t>…vertido en facciones, cuyos ANUNCIOS. gefes se hacen una guerra la mas sangrienta. Este es el conato ac tual de nuestros enemigos: estas las patrañas con que intentan Por auto del Sr. Galindo, teniente corregidor de esta villa, y embaucarnos, y que han sacado de la hedionda cueva del Argos escribanía de Mejía, se cita y emplaza á Mateo González, vecino de 8 de Marzo, cuyo contenido acaba de insertarse; y estos pof del lugar delllan de Vacas, acusa…</t>
  </si>
  <si>
    <t>…la renta de ¡nomos en. García, ‘en 1800; y una panera arruinada, en 130. Quien qui el aumento de la riqueza pública, presentada á la junta de fo siere hacer .postura acuda ante el Sr. Galindo, teniente corregi mento de la industria del reino. Se hallará en la librería de Paz; dor de esta Villa, por la escribanía de Sanz, dentro del término y en la imprenta de D. León Amanta, plazuela de Santiago: á de 00 dias. seis reales. • Por providencia del Sr…</t>
  </si>
  <si>
    <t>…gual al de las mues E&gt;. Jaime Coll, vecino y del comercio de esta corte, acudirán á tras respectivas, porque les falte alguna de las cualidades expre deducir su acción ante el Sr. teniente Galindo por la escribanía sadas en las condiciones 2.a y 3.a de Sanz, dentro de 30 dias, contados desde hoy; y pasados sin 8. a Será libre de derechos Reales todo el papel que se admita haber acudido les parará perjuicio. en la fábrica por cuenta de esta contrata. D.…</t>
  </si>
  <si>
    <t>…mismo modo que no' ha ne de este, para que acudan á usar de su derecho dentro de 30 dias cesitado mas el gacetero de Fernando para establecer que la Amé contados desde hoy ante ¿1 Sr. Galindo, teniente corregidor en rica entera quiere volver á ser tan servil como él lo es y toda su esta corte, por'la escribanía de Casado. generación, que el saber que cuatro ó seis provincias del Perú Los acreedores á los bienes cedidos por E). Bartolomé Ortiz aun…</t>
  </si>
  <si>
    <t>…anunciar al público el ANUNCIOS. nombre de un coronel francés, quien, viendo presa del fuego el c'opon que contenía la sagrada Eucaristía, quiso precipit arse Por providencia del Sr. Galindo, teniente primero de corre en medio de las llamas por salvarlo; lo que iba á ejecutar muy gidor de esta heroica villa, y escribanía de Ordoñez, se emplaza decidido, á no habérselo estorbado eficazmente, persuadiéndole por último término á D. Mariano González…</t>
  </si>
  <si>
    <t>…acreedores, sancionado por S. M.; y que pasados los 30 de caballería.=Rinconada. A.=Reinosa. A., C.°, C. y V. R. dias, se señalará el de su remate, que se ha de celebrar ante el S Sr. Galindo, teniente corregidor de esta villa, por ante su escri Sahagun. A. y V. R.=Santorcaz. A.=S. Labat. A.=S. Vi bano Sanz. cente. A.=S. Leonardo. A. C. y V. R.=Sacedon. A. y C.rrSar- Tratado de las diferentes preparaciones del oro, y nuevo mé riá. A.rrSestrina. A.…</t>
  </si>
  <si>
    <t>…ximo Noviembre. parte integrante de la monarquía se estrechen mas y mas con in ia c iíi disoluble vínculo los españoles de uno y otro mundo. ANUNCIOS. En virtud de providencia del Sr. Galindo, teniente de cor „ESTADO MAYOR DIVISIONARIO. regidor de esta villa, y por la escribanía de Manrique, se saca á Relación de los gefes y oficiales pasados del ejército enemigo desde publica subasta por término de 30 dias , una tierra huerta en el 39 del anterio…</t>
  </si>
  <si>
    <t>…la can del gobierno constitucional. El Rby, el gran Rey Fernado tidad de 64^ rs. vn. metálicos. ha llegado á su Trono, y á pesar de lo exhausto.que se ha halla Por el juzgado del Sr. Galindo, teniente primero de corre do de todo, venciendo imposibles, ha mandado esas fuerzSs, y gidor de esta M. H. V. ,■ y escribanía de Llama, se siguen autos el resultado de ellas esperamos verle tan feliz, que no nos que a instancia de D. Lorenzo González Basante…</t>
  </si>
  <si>
    <t>…los españoles, que pueden de la ciudad de Badajoz, señalado para el dia 30 de Setiembre Servir de modelo y terror á los enemigos de nuestra corona. Ac óltimo, se ha mandado por el Sr. Galindo, teniente corregidor to continuo *e rompió el fuego de parte á parte con la artille de esta villa, juez interventor de la puesta á ¡os mayorazgos de ría y fusilería; y á la medía hora destrozamos todo el aparejo de la lima. Sr.-,. marquesa viuda de la Kinójos…</t>
  </si>
  <si>
    <t>…residio en el correccio nal del Prado de esta corte. I. , Se cita y emplaza para junta general que ha de celebrarse Gregorio de Olmo y Francisco Antonio de la Cruz, el pri ante el Sr. Galindo, teniente corregidor de esta villa , en su po mero natural de Madrid, de edad de.34 años, yel segundo de&gt;la tada el domingo 31 del-corriente á las nueve de la mañana, á de 22, natural deOrihuela de Murcié,’convencido el primero todos los acreedores é interesa…</t>
  </si>
  <si>
    <t>…sumario. . ANUNCIOS. Josef María Arévalo , por muerte causada al soldado francés, / - . Jordán, fiscal idem: sentenciado i pena de garrote can aproba En virtud de providencia del Sr. Galindo, teniente de cor ción del Excmo. Sr. Capital! general, y pendiente su ejecución de regidor de esta heroica villa, y por la escribanía de Ordoñez, se la venida del ejecutor de justicia. cita y emplaza á todos los que se consideren acreedores á los bie Francisc…</t>
  </si>
  <si>
    <t>Galindo, Antonio Josef</t>
  </si>
  <si>
    <t>Antonio Josef Galindo</t>
  </si>
  <si>
    <t>…n el despacito de la lotería.” Asimismo se ha servido nombrar S.,M. para segundoTenien- Sin embargo la secta de los momistas tomó mas vuelo y con te rfé Corregidor de esta villa á D. Antonio Josef Galindo: para sistencia en Ginebra en 1810 con la construcción de una casa el Corregimiento político de Ja ciudad de Córdoba á D. Juan de oración, establecida por Mr. Malau en Águas-Viyas, cerca NepomucenoPrat*: para el de letras de la ciudad de Cuenca a de su casa,…</t>
  </si>
  <si>
    <t>…de las fue afirmarle cada vez mas en sus proyectos revolucionarios. dos terceras partes de la tasa en moneda metálica. Regresado á Milán; y sin perder de vista el giro que toma El Sr. D. Antonio Josef Galindo, Teniente Corregidor de ban'.los negocios de Ñapóles, pasóá Florencia en Diciembre de esta heroica villa, ha señalado el dia 8 de Junio próximo, á las 1820 con el ,fih apárente de cumplir allí un deber de antigua nueve de su mañana en su posada para celebrar…</t>
  </si>
  <si>
    <t>…prestigios, acudían sado de Almodovar, pará que dentro de 30 .dias comparezcan á ilusos de todas partes; y como por otro lado los adeptos no Rie deducir su acción en «1 juzgado de D. Antonio Josef Galindo, ron nada escrupulosos en la admisión de los profanos , tuvo en teniente corregidor de esta, corte. ' i poco tiempo un aumento muy considerable. Sus fundadores fue Se llama por término degodias; :en qué se comprenden tres, y ron M. G., D. M., R., R. y J- el ú…</t>
  </si>
  <si>
    <t>Galindo, Francisco</t>
  </si>
  <si>
    <t>Francisco Galindo</t>
  </si>
  <si>
    <t>…acible y serena: el gio Romero Prieto: para la de la Mota de Toro á D. Cecilio sitio de la función el mas acomodado para que pudieran disfru Bendito Miranda: para la de Jorqucra á D. Francisco Galindo: tarla ei mayor número posible de espectadores: á una distan para la de Ita á D. Antonio Yeves: para la de Fortuna á Don cia proporcionada se había dispuesto un gran circo de sillas para Luis Antonio Meoro: para la de Portillo á D. Lucas Gutiérrez: las señora…</t>
  </si>
  <si>
    <t>Galindo, Tomas</t>
  </si>
  <si>
    <t>Tomas Galindo</t>
  </si>
  <si>
    <t>…que. se je- j queda: el empleo efectivo de teniente á D. Narciso Irigoyen, ciban en sú hospital, y á los pobres de solemnidad 'qué , esteú en ; D. Gaspar Segura, y el de alférez á D. Tomas Galindo, Don • sús casas, sin otro premio. Se admiten memoriales en la escriba Rafael Naval, D. Vicente García, D. Agustín Valderraura, nía de ayuntamiento hasta el 13 de Enero próximo, pasado" él D. Rafael Castillo y D. Bernardo Carapia. cual se procederá á su provi…</t>
  </si>
  <si>
    <t>Gallardo, Francisco</t>
  </si>
  <si>
    <t>Francisco Gallardo</t>
  </si>
  <si>
    <t>…de la sinceridad de estos apóstoles de . iglesia colegial de Antequera , obispado de Málaga, vacantes por Ja tolerancia, que predicándola sin cesar , obran y aconsejan á muerte de D. Francisco Gallardo, D. Francisco Artcagn y obrar lo contrario. La Europa puede juzgar de la buena fe de es D. Francisco de Paula Perez, y renuncia de D. Joscf Dabó, tos periodistas, que mientras presentan á la Santa Alianza co a D. Miguel González, D. Josef María Con y D. Diego…</t>
  </si>
  <si>
    <t>Gallefi</t>
  </si>
  <si>
    <t>…. se verificará el dia 9 6 el francés se mantenga en España , sea común y extensiva la fran 16 del mes próximo. quicia á todos Jos buques de guerra que lleguen i Jos puertos de El cardenal Gallefi ha sido nombrado camarlengo, destino la Península, y que asi se ejecute con las provisiones que tomó que quedó vacante por la promoción del cardenal Pacca áprodala fragata Temts., Madrid 12 de Diciembre de 1824.cj.uis Ló tar.-o; y el cardenal Guerreó es secre…</t>
  </si>
  <si>
    <t>Gallego, Manuel</t>
  </si>
  <si>
    <t>Manuel Gallego</t>
  </si>
  <si>
    <t>…el día 25 de Junio de este año se acercaron á la po par Chamorro, el teniente de fragata de la Real Armada gra blación: fueron rechazados constantemente, y en la refriega mu duado D. Manuel Gallego, el interventor deRentas Reales Don. rió, un honrado vecino, quedando 10 mal heridos en el campo, Manuel Paadin, y el familiar del Santo Oficio de la Inquisición sin otros que á pesar de estarlo pudieron refugiarse al pueblo. D. Francisco VazqúeziCarril, pose…</t>
  </si>
  <si>
    <t>Gallo, Manuel</t>
  </si>
  <si>
    <t>Manuel Gallo</t>
  </si>
  <si>
    <t>…do con todo lo demas interesante que Particulares. Piloto D. Eduardo Valarezo, D. Fernando contiene aquel periódico, y que tanto satiriza á la Serna por esta Maldonado, presbítero D. Manuel Gallo. determinación. Ayudante deNecochea. Teniente coronel D. FranciscoErescano. Es copia sacada del correo mercantil de Cádiz de 14 de Se Capitán del puerto. D. Pedro Vázquez de Velasen. Callao tiembre de 1824. Marzo 13 de i824.=E1 gobernador Josef Ramón Rodil. C…</t>
  </si>
  <si>
    <t>Gallois, Leonardo</t>
  </si>
  <si>
    <t>Leonardo Gallois</t>
  </si>
  <si>
    <t>…i estas diligencias no surtiesen el Nos es imposible entrar en los pormenores de esta extrava efecto esperado , deberán ir nuevos refuerzos de Francia para em gante producción del Sr. Leonardo Gallois; pero podemos decir plear por tierra la fuerza, mientras la escuadra bloqueaba los puer que esta obra es digna del autor del Paraguas patrimonial, libe tos principales de la isla. lo horroroso, que fue condenado por los tribunales el 5 de Junio „Se ha comunic…</t>
  </si>
  <si>
    <t>Galtndo</t>
  </si>
  <si>
    <t>…- ANUNCIOS:" ; • -\ : tinuar su persecucion. en el estado de; larva ó gusano, que es el que sé sigue inmediatamente después que deja de ser insecto. - En virtud de providencia del Sr. Galtndo, teniente de cor—■ 'Este gusano ó: larva, mas dañadora todavía queda madre,- regidor de esta heroica villa; y por la escribanía de- Ordoñez , se aparece cuando7 las hojas están medio formadas; dura; su estrago subastan por término;de-'30 dias, contados desde¡…</t>
  </si>
  <si>
    <t>Galvez, Francisco Fernandez de</t>
  </si>
  <si>
    <t>Francisco Fernandez de Galvez</t>
  </si>
  <si>
    <t>…cau— del mismó cuerpo á\D."Pablo Eclievarría, segundo comandante dete á D.Francisco de Paula Díaz Recio: para;e! de Espera á Don con grado-de coronel: grado de teniente coronel al capitán Don Francisco Fernandez de Galvez: para el de Niebla a D. Anto .Ráfael Sobrino:.de capitán al teniente D. Tomas María Alcán nio Guzman yEmanuel: para el de Mayorga á D. Alonso Gar tara; y de alférez al sargento primero D Gregorio Castro. cía y González: para el de Gibraltar á D. Josef Vicente…</t>
  </si>
  <si>
    <t>Galvez, María Carmen</t>
  </si>
  <si>
    <t>María Carmen Galvez</t>
  </si>
  <si>
    <t>…entidad, y los castigos contra los acusados impues da el 17 de Setiembre, y el 18 siguiente se ejecutó el castigo. tos por la comisión en sus acuerdos fueron los correccionales de Doña María Carmen Galvez, de edad de 28 afios, natural prisión. de Jerez de la Frontera, por robo ejecutado dentro de la corte ‘ ANUNCIO. de una manta, vista y fallada $11 causa, se la condenó á la pena Habiendo muerto abintestato en esta corte Josef Toribio de garrote en 20 de Setie…</t>
  </si>
  <si>
    <t>Gamarra</t>
  </si>
  <si>
    <t>…serias sobré la tina columna de cazadores escogidos del primero y un esa.adron inconcebible obstinación con que los criminales protestantes nie de húsares, todo a las ordenes del general Gamarra, que em gan hasta en el cadalso los delitos que motivaron su condena prendió su marcha el 12. Mientras, el general Santa Cruz con lo ción. El ejemplo de Turtell estaba todavía reciente cuando se lía restante dél primer cuerpo se situó en la ribera izquierda d…</t>
  </si>
  <si>
    <t>Gamboa, Antonio</t>
  </si>
  <si>
    <t>Antonio Gamboa</t>
  </si>
  <si>
    <t>…tal grave soltero: D. Paulino de la Calle, natural de Galapagar, de 26, dad , oir el dictamen de facultativos de conocida ilustración en¿ casado, cirujano-dentista en esta corte: D. Antonio Gamboa, la materia . para poder evacuar el informe que se la pide.con to natural'y vecino de ésta Corte, que falleció durante.el procedi do el tino posible, y que redama imperiosamente el bien de Iosmiento: D. Francisco Javier Llórente, natural de Alvarado en pueblo…</t>
  </si>
  <si>
    <t>Gamboa, Juan Josef de</t>
  </si>
  <si>
    <t>Juan Josef de Gamboa</t>
  </si>
  <si>
    <t>…en la altura de Malvinas. Este capitán llegó á Mon se cita á todos los acreedores ausentes é ignorados del difunto tevideo el 3 de Abril, y dice que comió un día á bordo del Asia. D. Juan Josef de Gamboa, vecino y del comercio que fue dé _Las cartas de Santiago de Chile todas hablan de la toma del esta corte, para que dentro del término de 30 dias comparez Callao mas ó&gt; menos circunstanciadamente; una de eHas dice lo can ante S. S. y escribanía de García de l…</t>
  </si>
  <si>
    <t>Gamboa, Juan Saez</t>
  </si>
  <si>
    <t>Juan Saez Gamboa</t>
  </si>
  <si>
    <t>…n Cahors el 1 o de No María Esquivel: para una canongía de la iglesia catedral de S¡viembre, y para ello se ha señalado el dia 30 del mismo mes. Se giienza, vacante por ascenso de D. Juan Saez Gamboa á otra de asegura que en él sé han dé ver asuntos de la mayor gravedad, y la de Cuenca , á D. Antonio Sanz y Sanz: para la de la iglesia principalmente se habla de un atroz asesinato cometido en Figeae colegial de Baza, obispado de Guadix, vacante por falleci…</t>
  </si>
  <si>
    <t>Gamoneda, Rafael González</t>
  </si>
  <si>
    <t>Rafael González Gamoneda</t>
  </si>
  <si>
    <t>…iudad-Real á D. Francisco García Ortíz.ral interino del Cuzco. para el de Chinchón á D. Antonio Blasco: para el de Betanzng Excmo. Sr.: Los campos de Cochabamba son sin duda los á D. Rafael González Gamoneda : para el de Sto. Domingo de señalados por la Providencia á la victoria de las armas españo la Calzada á D. Estanislao Gfeilarte y Anitri -- para el de Inicsta las. Después de una penosa expedición de los Yungas y valle de VlK^illanueva de la Jara á D. Pedro…</t>
  </si>
  <si>
    <t>Ganancias, Josef</t>
  </si>
  <si>
    <t>Josef Ganancias</t>
  </si>
  <si>
    <t>…industria fabril, la agricultura sin em do: para el de Medina del Campo á D. Manuel Martin Bayon; peño, las minas arruinadas, las rentas del estado generalmente para el de Soria á D. Josef Ganancias y'Villairoei : para el de nulas, perdidos los mejores establecimientos; y si, como estamos Reinosa á D. Jacinto Martin Arauzana: para el de Alcalá de viendo, hemos de subsistir á merced de los préstamos de varias, los Gazules á D. Antonio Martínez Villar: par…</t>
  </si>
  <si>
    <t>Gandon, Marcos Josef</t>
  </si>
  <si>
    <t>Marcos Josef Gandon</t>
  </si>
  <si>
    <t>…isto-, obra escrita en francés por de Zuloeta: para una canongía de la misma iglesia colegial, va Mr.Vouglans, y traducida al castellano porD.Torcuato Torio de cante por muerte de D. Marcos Josef Gandon, á D. Pedro No- la Riva. Ofrece las principales pruebas de la divinidad de núes- | lasco Blasco; para una ración de la iglesia catedral de Málaga, tra Sta. religión en un estilo claro y sucinto, por lo que mere- ¡ vacante por promoción de D. Narciso Crooke al…</t>
  </si>
  <si>
    <t>Gar, Alonso</t>
  </si>
  <si>
    <t>Alonso Gar</t>
  </si>
  <si>
    <t>…el al capitán Don Francisco Fernandez de Galvez: para el de Niebla a D. Anto .Ráfael Sobrino:.de capitán al teniente D. Tomas María Alcán nio Guzman yEmanuel: para el de Mayorga á D. Alonso Gar tara; y de alférez al sargento primero D Gregorio Castro. cía y González: para el de Gibraltar á D. Josef Vicente de Cas . Escuadrón Je dragones de Lima. Grado de teniente coronel tro: para el de Zahara á D. Pedro Mendoza1 y Vázquez: pira ti de caballería al…</t>
  </si>
  <si>
    <t>Gárate, Francisco</t>
  </si>
  <si>
    <t>Francisco Gárate</t>
  </si>
  <si>
    <t>…eferido D. Pedro Gil en Barcelona , á D. Isi pañía de granaderos del primer batallón: para la de tercero se doro García de la Mata en Sevilla, y á los Síes. Finí líos y Pé gundo á,D. Francisco Gárate, Secretario de S. M. con ejercicio rez en Madrid. , * de decretó», y Administrador general de la aduana de Santander: j . Se halla vacante la plaza de cirujano de la villa de Tajuña, para lá de cuarto á D. Tomas Infante, Oficial segiindo de la con seis leguas…</t>
  </si>
  <si>
    <t>Gárate, Tadeo</t>
  </si>
  <si>
    <t>Tadeo Gárate</t>
  </si>
  <si>
    <t>…dicho término que por último se les da, se pro cio con que miró sus descabellados decretos, negándose á perseguir seguirá en la causa sin mas citarles ni llamarles, y les parará á D. Tadeo Gárate, intendente de Puno, uno de los 69 llama esta notificación el perjuicio que haya lugar. dos persas, á quien muy lejos de despojarlo de la ‘ntendencia Se halla vacante el partido de médico de la villa de Viguera, y gobierno que le habia confiado S. M. le dió p…</t>
  </si>
  <si>
    <t>Gárate, Tadeo Joaquín</t>
  </si>
  <si>
    <t>Tadeo Joaquín Gárate</t>
  </si>
  <si>
    <t>…l Real Busto, que le hacia respetuoso so regimiento, presidido por el Sr. gobernador intendente de esta bremanera. Permaneció hasta las diez de la noche en medio de las, provincia D. Tadeo Joaquín Gárate, caballero de la Real or aclamaciones generales del pueblo, las mas tiernasdemostraciones den americana de Isabel la Católica, agraciado cen la enco de sus vecinos, niños ymugeres, especialmente la casta indígena, mienda de la misma, y de la flor de Lis de lo…</t>
  </si>
  <si>
    <t>Garate, Tar'eo</t>
  </si>
  <si>
    <t>Tar'eo Garate</t>
  </si>
  <si>
    <t>…y toda la oficialidad tes documentos oficiales de las autoridades de la provincia de de los cuerpos de la guarnición, con el mas numeroso y lucido Pancarcolla: su digno Intendente D. Tar'eo Garate (1), remi concurso del pueblo, siempre interesado en los homenages á am tiéndolos al Gobierno del Rey, dice asi: bas Magestades. Concluida la misa se trasladó la bandera á las sa „Excmo. Sr.: He dado cuenta al Rey nuestro Señor por con las consistoriales. Asi…</t>
  </si>
  <si>
    <t>Garay, Juan Luis de</t>
  </si>
  <si>
    <t>Juan Luis de Garay</t>
  </si>
  <si>
    <t>…ramo de marina: á D. Anto dó la provincia en tranquilidad. nio María de Seijas, Contador de la Real Aduana de Cádiz, y á ,,En tan venturosos momentos , aunque enagenados de gozo, D. Juan Luis de Garay, vista de la de Valencia: estos dos por postrados á ios pies del Trono de S. Fernando, no se han olvi el ramo de aduanas: á D. Julián Aquilino Perez y á D. Manu.l dado de impetrar de V. M., que valiéndose de su soberanía y de Ochoa y Paulin, por el ramo de co…</t>
  </si>
  <si>
    <t>Garay, Ramón</t>
  </si>
  <si>
    <t>Ramón Garay</t>
  </si>
  <si>
    <t>…erjuicio que haya lugar. la tarde se presentó una comisión del Ayuntamiento de.Vera- A instancia.de la parte del Excmo. Sr. Marques de Astorea, cruz, compuesta ¡del primer Alcalde D. Ramón Garay y de los Conde de Altamíra, y en virtud de providencia del Sr. D. Dio Regidoras D. Manuel de la Serna y D. Pedro Gibaja La confe nisio Catalan, Teniente Corregidor de esta villa, se ha señalado rencia con el General duró hasta las seis de la tarde que se reti…</t>
  </si>
  <si>
    <t>Garci-Martin, Bartolomé</t>
  </si>
  <si>
    <t>Bartolomé Garci-Martin</t>
  </si>
  <si>
    <t>…s de la iglesia catedral de Avi nutria , Brun y Villa. la, vacantes por fallecimiento de D. Juan Chacón, y promoción Nota. En algunos ejemplares de la gaceta núm. 141, col 2.1, de D. Bartolomé Garci-Martin á otra de la catedral de Cuen lín. 5.a, donde dice, donde ¡os hubiere, léase, donde no ios hu ca , á D. Gregorio Delgado y D. Dionisio Ceverio. biere. Segunda. En la gaceta núm. 139 del martes 2 del corriente, si En la sentencia pronunciada por el consejo de…</t>
  </si>
  <si>
    <t>García</t>
  </si>
  <si>
    <t>…as, por D, Félix Colon iteres; y para que en lo» fistos de la antigüedad se haga memoria de Larreátegiii: cuatro tomos ¿ri 4.* á la rústica con su apéndi de la sentible muerte del capitán García, y de que la voz de vi ce. Se bailarán ca la lábren* d« Ibaua, calla de 1» Gorguea». EN LA IMPRENTA REAL</t>
  </si>
  <si>
    <t>García, Antonio</t>
  </si>
  <si>
    <t>Antonio García</t>
  </si>
  <si>
    <t>…nirles; bajo apercibimiento de que Batallón de cazadores del Perú. Capitán D. Antonio Con pasado dicho término se procederá á lo que haya lugar. fieras, idem D. Carlos Varea, idem D. Antonio García. Se halla vacante una de las plazas de médico titular de la ciu Húsares de idem. Sargento mayor D. Santiago Millct, te dad de Santander , con la dotación de 800 ducados anuales, y su niente D. Pedro Josef Nuñez, idem D. Tomas Cornejo, pasó obligación asistir…</t>
  </si>
  <si>
    <t>García, Donato</t>
  </si>
  <si>
    <t>Donato García</t>
  </si>
  <si>
    <t>…ignado resolver que se continúe la enseñanza PORTUGAL. de ia mineralogia y zoología establecida en el Real Gabinete de Lisboa 26 de Diciembre. Historia natural. En su consecuencia D. Donato García empe Por oficio de nuestro Cónsul general en Marruecos consta zará las lecciones de mineralogía el dia 7 del corriente á las xa que el actual Rey Abderrahman escribió á los Cónsules europeos dé su mañana, y las continuará á la misma hora todos los lunes, resi…</t>
  </si>
  <si>
    <t>…elasco: de subteniente á los sargentos primeros los mismos términos que anteriormente. En su consecuencia el D. Clemente Suarez y D. Josef María Carrizo. catedrático de dicho ramo D. Donato García dará principio á Batallón de infantería de línea de Arequipa. Segundo coman sus lecciones el dia 17 del corriente á las doce de la mañana; y dante al primer ayudante D. Luis Labraque: grado de teniente las continuara á la misma hora todos los lunes, miércoles…</t>
  </si>
  <si>
    <t>García, Joaquín</t>
  </si>
  <si>
    <t>Joaquín García</t>
  </si>
  <si>
    <t>…López, do, Josef Lizaso, zapatero, D. Josef Perez Torices, piloto, An partidarios del desgraciado Abuim. tonio Vallejo, Josef Morales, cabo del Resguardo, D. Josef D. Tomas Pita, D. Joaquín García, gobernador de la villa Rodríguez y D. Antonio Frade, ayudantes de plaza; la que su de Marín, y D. Vicente García, su hermano. frirán los seis primeros, siendo conducidos al cadalso arras D. Antonio Blanco, D. Matías Blanco, y D. Francisco Va trando, descuart…</t>
  </si>
  <si>
    <t>García, Josef Antonio Sánchez</t>
  </si>
  <si>
    <t>Josef Antonio Sánchez García</t>
  </si>
  <si>
    <t>…uel García Guerra la Real orden que dice asi: Manfredi: para la de Tavara á D. Francisco Sainz Pardo; para „ Ha merecido la aprobación del Rey nuestro Señor el con lá de Sabiote á D. Josef Antonio Sánchez García; y para la de sentimiento, que á invitación del Sr. General en gefe del ejército alcalde mayor, teniente tercero de Asistente de la ciudad de Se francés en España ha prestado V. E. para que se coloque en villa , á D. Ignacio Francisco Ayuso. el pasco del Prad…</t>
  </si>
  <si>
    <t>García, Josef Pérez</t>
  </si>
  <si>
    <t>Josef Pérez García</t>
  </si>
  <si>
    <t>…ía olvidado de solicitar la cruz hacía 20 años, acaba de Santander, por fallecimiento de D. Fernando Gómez Rubin, recibirla ahora en vista de habérsele conferido á su nieto inváli D. Josef Pérez García y D. Juan Bernofa Laurel, á D. Juan do de 60 años. María Valdivielso, D. Josef Marin y D. Rafael Salvador de NOTICIAS DE ESPAÑA. la Gándara: para tres capellanías de coro de la iglesia catedral de Cuenca, vacantes por fallecimiento de D. Miguel Cruceta, Málaga 18 de Octubre. D…</t>
  </si>
  <si>
    <t>García, Josef Ramón</t>
  </si>
  <si>
    <t>Josef Ramón García</t>
  </si>
  <si>
    <t>…Idem. Real del Perú. ■ 17,217.... 500........................... Cádiz. Batallón ligero de Castro. Grado de coronel al comandante 18.379.. .. 500........................... Jacn. D. Josef Ramón García: la tenencia coronela del mismo al se 6,785.... 50a............................ Madrid. gundo comandante D. Mateo Ramirez: grado de teniente coro nel á los capitanes D. Manuel Znmarán, D. Pantaleon Corba- ‘ AVISO. lán y D, Josef Gregorio Osma: de capitán á lo…</t>
  </si>
  <si>
    <t>García, Juan</t>
  </si>
  <si>
    <t>Juan García</t>
  </si>
  <si>
    <t>…pitán del batallón de Barinas.r=Dos sargentos, 4 cabos y 14 sol por su reunión con Olañeta , pico nuestra re tacú ardía , y se em dado». ^Particulares :Vr. P. Sera pió Severiano.=D. Juan García peñó en perseguir nuestro ejército, que á pesar de la drs.gualCasado.esD. Manuel Domingo Ibagoitia.ezD. Manuel Claudio dad del primero se resolvió á presentarle batalla en una posición Palacios.=D. Angel Custodio Ponce.esD. Joaquín Beger. ventajosa adonde deb…</t>
  </si>
  <si>
    <t>…predicadotesde esta corte, y la otra en el convento de agustinos calza En los días 8 y 9 del corriente se celebraron por mancíaio y dos de la misma, vacantes por fallecimiento de D. Juan García4 expensas del Rey nuestro Señor en la iglesia del Real monas Castrillon, para que en el término de 30 dias comparezcan en el terio de S. Lorenzo del Escorial exequias solemnísimas á la justa juzgado del referido señor juez y escribanía á deducir el que les y…</t>
  </si>
  <si>
    <t>García, Lázaro</t>
  </si>
  <si>
    <t>Lázaro García</t>
  </si>
  <si>
    <t>…la curso de todas las clases del pueblo. Hizo de Asistente mayor el f istoria de las tribus primitivas de Méjico. Se ve llegar á este Dean D. Pedro Huguet y Bolzas; cantó la misa D. Lázaro García país diferentes tribus, conocidas por sus respectivos emblemas, Persierra, y predicó D. Juan de Mesa y Tapia. El Excmo. Pre incluidos en figuras cuadradas; después se observa la fundación lado y estas tres dignidades, por su odio al ominoso sistema lla de una…</t>
  </si>
  <si>
    <t>García, Manuel</t>
  </si>
  <si>
    <t>Manuel García</t>
  </si>
  <si>
    <t>…de que se principió hasta el rure: para la de D. Benito á D. Honorio María de Muzo: para fin de su conclusión, expresando á voces altas ziva el Rey, vba la de San Pedro Manrique á D. Manuel García de la Cotera: el Sober-íko con el mayor júbilo y alegría: todo, todo contri para la de las poblaciones de Sierra-Morena á D- Eugenio Javal- buyó á hacer mas solemne, respetuoso y tierno un acto, en que. quinto: para la de Aguilar de Campoo á D. Pedro Esteban…</t>
  </si>
  <si>
    <t>García, Manuel Antonio</t>
  </si>
  <si>
    <t>Manuel Antonio García</t>
  </si>
  <si>
    <t>…-'que pueda cubrirlo? «Cuántas se han sentarse le {¡arará el perjuicio que haya lugar. visto en ricos metales, y después de haber consumido cuanto ha Ha fallecido en Nueva-Orleans D. Manuel Antonio García, bía dado, consumir tres tantos mas sin producir un peso?... Pero natural de Gijon, que ha dejado bienes sin herederos conocidos aqui de los diestros1 mineros: a ja otra barretada... ¡cuántos Go- en aquel país. Lo que se comunica por lo que pueda interesar á…</t>
  </si>
  <si>
    <t>García, Miguel Josef</t>
  </si>
  <si>
    <t>Miguel Josef García</t>
  </si>
  <si>
    <t>…23755 to QUIERA.” pies, retasada en 92570 rs., acuda ante el Sr. D. Miguel GutanNOTICIAS DE ESPAÑA. da, alcalde de la Real Casa y Corte, por la escribanía vacante de provincia de D. Miguel Josef García de la Madrid, dentro Cádiz 10 de Junio. del término de '30 dias útiles, contados desde el de la publica Reconquista de lima.__Por cartas de un puerto de loa ción en la gaceta. Estados-Unidos del 4 de Mayo, refiriéndose á otras de Pana En el juzgado de D. Manu…</t>
  </si>
  <si>
    <t>García, Rafael</t>
  </si>
  <si>
    <t>Rafael García</t>
  </si>
  <si>
    <t>…ribano; Ramón Dieguez, confi D. Tomas Serrano, regidor. D. Alfonso Campo, labrador, co dente de D. Juan Feas; D. Gerónimo Aguirre, D. Pedro Rolmandante de voluntarios Realistas, y D. Rafael García, fiel de dan,D. Juan Manuel de Noriega, cirujano; Antonio García, fechos. Ventura Viílamil, Antonio Jiménez, Manuel Fernandez Capa-* En Cozar. Juan de Bustos Villcna, labrador y Luis Garrido, lleja, D. Domingo Neira, escribano. labrador. Procesados por delito…</t>
  </si>
  <si>
    <t>García, Vicente</t>
  </si>
  <si>
    <t>Vicente García</t>
  </si>
  <si>
    <t>…llejo, Josef Morales, cabo del Resguardo, D. Josef D. Tomas Pita, D. Joaquín García, gobernador de la villa Rodríguez y D. Antonio Frade, ayudantes de plaza; la que su de Marín, y D. Vicente García, su hermano. frirán los seis primeros, siendo conducidos al cadalso arras D. Antonio Blanco, D. Matías Blanco, y D. Francisco Va trando, descuartizándose en seguida, y después de estar pendiente lladares, partidarios de Cotobad. en la horca, el cadáver de Dam…</t>
  </si>
  <si>
    <t>…os pobres de solemnidad 'qué , esteú en ; D. Gaspar Segura, y el de alférez á D. Tomas Galindo, Don • sús casas, sin otro premio. Se admiten memoriales en la escriba Rafael Naval, D. Vicente García, D. Agustín Valderraura, nía de ayuntamiento hasta el 13 de Enero próximo, pasado" él D. Rafael Castillo y D. Bernardo Carapia. cual se procederá á su provisión. . , , ,, - Primer regimiento de infantería de linea del Cuzco. Grado de , Discurso que demuestra…</t>
  </si>
  <si>
    <t>Gardrter</t>
  </si>
  <si>
    <t>…ba desimo su-, mas fervorosas acciones de gracias por tan inefables benciiC.O*, j 2 ....... .• ¿»..g»*s.O llegar en ¡La* JJ CclLo, por quien hemos rec.b do la siguien te carta del capitán Gardrter dei Sabina, escrita al cap.tan ihe-Trono de V. M., p rque por su med ación ha consolado Dio* á pard del Port Cartain.sus afectuosos vasallo*; ruegan á V. M., que sin ofensa de la ,,Puna 20 de Febrero de 1824. El día J del corriente se injusticia y de la equid…</t>
  </si>
  <si>
    <t>Garganta, Mariano</t>
  </si>
  <si>
    <t>Mariano Garganta</t>
  </si>
  <si>
    <t>…imeras circunstancias, es de completar el espediente formado en la intendencia de Soria con la mayor importancia la preferencia de los que reúnan ¡as secun motivo de la muerte dei teniente D. Mariano Garganta en la ac das para el mejor despacho de ios negocios, y rea» exacto cum ción con los contrabandistas, sostenida el día 14 de Marzo an plimiento de sus obligaciones. Madrid 24 de Setiembre de 1824terior , se apurasen puntos de importancia asi acerca de las oper…</t>
  </si>
  <si>
    <t>Gargollo, Luis</t>
  </si>
  <si>
    <t>Luis Gargollo</t>
  </si>
  <si>
    <t>…o á instancia dé parte ante el Sr.Galindo, tenien condecorar en el día 6 en la iglesia del Carmen al Exorno. Señor te primero de corregidor de esta villa, y escribanía de Ordoñez, D. Luis Gargollo, individuo de'este comercio, con la gran cruz se anuncie al público, para que los que se consideren con derecho de Isabel la Católica. Gloríese nuestro amado Soberano de pre- á repetir contra las expresadas rentas por el todo ó parte de les miar á tan dignos…</t>
  </si>
  <si>
    <t>Garrido, Josef Nuñez</t>
  </si>
  <si>
    <t>Josef Nuñez Garrido</t>
  </si>
  <si>
    <t>…... 10000 ps. fs............... Madrid. Todos estos individuos han sido nombrados por S. M., á 11 8,oro.... '1O00......... .................. Cádiz. consulta de la Cámara, excepto D. Josef Nuñez Garrido. 16.984.... 1000.......................... Cuenca. • • 18,152.... 1000........................... Madrid. Siguen las gracias concedidas por el Rsr nuestro Señor al ejército n,9or.... 500............................ Idem. Real del Perú. ■ 17,217.... 500.......…</t>
  </si>
  <si>
    <t>Garrido, Juan</t>
  </si>
  <si>
    <t>Juan Garrido</t>
  </si>
  <si>
    <t>…as del Perú, Chile, y aun la de Nueva-España. En D. Josef Ignacio Lloren* , Regente de la Audiencia de Ex Europa dispone á todas las potencias á que se interesen por la tremadura: D. Juan Garrido, que lo es del Consejo de Na España, y á que le faciliten los medios de que sus colonias se re varra: D León de la Cámara Cano, Consejero de Hacien concilien con la madre patria. da: D. Miguel Otal, ídem: D. Francisco Martinez Gaiin— El periódico ingles The C…</t>
  </si>
  <si>
    <t>Garrido, Juana</t>
  </si>
  <si>
    <t>Juana Garrido</t>
  </si>
  <si>
    <t>…es, y que su de las personas mas ^decididas en favor del Altar y el Trono; plicaban á ios Príncipes usasen de la fuerza contra los conspira S. M. se ha dignado conceder á su viuda Doña Juana Garrido el dores, eran tratados de locos y de visionarios. Han hablado los sueldo de 4400 rs. que disfrutaba su marido; y al hijo mayor hechos, y todas sus predicciones se han cumplido. D. Antonio Lastres el empleo de su difunto padre, para que de _ La Gaceta de Tuíi…</t>
  </si>
  <si>
    <t>Garza</t>
  </si>
  <si>
    <t>…y suavidad experimen- ¡ espanto á cuanto se dice relativo á las miras y venida de tropas de tada por las almas devotas que han leido esta obrita , forman sU j la Santa Alianza. El brigadier Garza con fecha 10 del mismo avisó especial recomendación. Se vende en la librería de Novillo á 14 oficialmente la llegada de fuerzas á la Havana; y se suponen ex rs. en pasta. pediciones, buques de guerra,'armamentos en Brest, Cádiz, Cu La infancia ilustrada, y ni…</t>
  </si>
  <si>
    <t>…ue Omez-Brion, Bajá de Janina, se — Acaban de llegar cartas de la Havana. Ya no se duda de la ha rebelado--contra el Sultán. Esta noticia es muy interesante pa infame traición del general Garza para con Itúrbide: ha vendido ra los-griegos, porque tienen un poderoso aliado en lugar de un indignamente la sangre del amigo de su infancia , después de ha terrible enemigo, y tal vez podrá verificarse la profecía de que berle invitado él mismo á que desemb…</t>
  </si>
  <si>
    <t>Garzón, Francisco Martin</t>
  </si>
  <si>
    <t>Francisco Martin Garzón</t>
  </si>
  <si>
    <t>…tes es incalculable; pero se podrá formar una D. Pedro Pons: para otra en la citada iglesia, vacante por pro idea suponiendo que han sido inundados todos los sótanos, bo moción de D. Francisco Martin Garzón al arcedianato de Vi— degas y cuartos bajos. La calle del Molino ha padecido en tér llaseca, en el arzobispado de Tarragona, á D. Francisco Font; y minos, que será imposible repararla. para una canongia de la iglesia catedral de Barcelona , vacante Los pueblo…</t>
  </si>
  <si>
    <t>Gaseo</t>
  </si>
  <si>
    <t>…ien Con este motivo el comendador Mr. de Borel recibió un ofi tes: Puerta del Sol, calle de Carretas, platería de D. Baltasar cio muy lisonjero del Excmo. Sr. conde de Nesselrodc, ministro Gaseo, frente al correo. Calle de Atocha, librería de González, de Estado, encargado de la dirección de los Negocios extrange— frente á los Gremios. Calle de la Almudena, librería de Fuente. ros de S. M. I., donde le comunica la alta satisfacción que cau Calle de T…</t>
  </si>
  <si>
    <t>Gásr</t>
  </si>
  <si>
    <t>…Pais, el comisario Real de Guerra de Marina D. Fernando Ta que su patriotismo á una partida de 100 constitucionales de ca zo, el teniente coronel de los Reales ejércitos graduado D. Gásr ballería que el día 25 de Junio de este año se acercaron á la po par Chamorro, el teniente de fragata de la Real Armada gra blación: fueron rechazados constantemente, y en la refriega mu duado D. Manuel Gallego, el interventor deRentas Reales Don. rió, un hon…</t>
  </si>
  <si>
    <t>Gaston.rrEs, Miguel</t>
  </si>
  <si>
    <t>Miguel Gaston.rrEs</t>
  </si>
  <si>
    <t>…e¡Jps muertos ei capitán, el se á V, E. «nichos años. Havana 16 de Abril de 18 z4.=Excmo. gundo., id comandante de armas y el escribano; mostrando en Señor.—Ignacio Chacón.—Excmo. Sr. D. Miguel Gaston.rrEs co este momento su generosidad toda nuestra gente, pues no nece pia.=Por ocupación del Sr. secretario, el oficial mayor Minué/. sitó de orden para no incomodar á los ya rendidos-, y prodigó Muñoz. sus cuidados álos que de estos estaban heridos Por nuestra par…</t>
  </si>
  <si>
    <t>GatiOt</t>
  </si>
  <si>
    <t>…M. J. P. Baritel acaba de publicar una noticia muy curiosa. En LOng-Rochev , territorio de Montignl, el coronel SS. MM. y AA. siguen en Aranjuez sin novedad en su im Juncher y el doctor GatiOt descubrieron en el mes de Setiembre portante salud, y se espera tener el gusto de que se restituyan á de 1823, yendo de caza . una petrificación de las mas raras, Ja esta capital el sábado próximo. cual representaba un hombre medio derribado de un caballo, El…</t>
  </si>
  <si>
    <t>Gaudioso</t>
  </si>
  <si>
    <t>…rohibido. ria romana, de Mr. el conde Segur comprendida en sti compen „Dado en el mes de Muharrein del año 1140 (Setiembre dio de historia universal. Plan de economía política del doctor Gaudioso. Defensa del Purgatorio. Catecismo de las inaulgenciar de 1824). RUSIA. del Obispo de Colle , condenado ya en 9 de Diciembre de 1793. De la historia antigua y moderna , por Luis Bossi. Disertaciones PtUrsburgo 25 de Octubre. según el orden de ¡as instilacione…</t>
  </si>
  <si>
    <t>Gavino</t>
  </si>
  <si>
    <t>…rs. concedido en todas las extracciones a poniente con el camino, que también titulan de ia Castellana, y las huérfanas de militares y patriotas que murieron en defensa tierra de D. Gavino, un vecino de Madrid, á norte con tier de la justa causa de la Nación, cupo en suerte del primer extrac ra de D. Francisco Berinduaga, y con otra de D. Manuel Pier to de la de este dia á Doña Josefa Petra de Laviano, hija de nas, y al mediodía tierra de los p…</t>
  </si>
  <si>
    <t>Gayangos, Josef</t>
  </si>
  <si>
    <t>Josef Gayangos</t>
  </si>
  <si>
    <t>…D, Francisco Borja Moyano. el Rey 1 Plana mayor de plaza. Sargento mayor D. Joaquín Tagle, Los Sres. oficiales, conforme á las ordenanzas y reglamentos ayudante mayor graduado de capitán D. Josef Gayangos, ideas del ejército, se vestirán de luto, llevando el crespón en el brazo D. Antonio Bucndia, capitán graduado de ingenieros D. Manuel y empuñadura de la espada: en las banderas permanecerá un año. Pando, idem D. Mariano Campana, teniente segundo D. Josef Cua…</t>
  </si>
  <si>
    <t>Gayoso, Josef María</t>
  </si>
  <si>
    <t>Josef María Gayoso</t>
  </si>
  <si>
    <t>…'del presen León................ Comisionado D. Fermín Jiménez del Barrio. te año de 1824, se arreglaran ‘süs'tehedores para'puntualizarlo' y" Lugo................... -Comisionado D. Josef María Gayoso. evitar tódó entcñpecitnicnto';á 'las advertencias y prevenciones- Málaga............ En la subdelegacion de Rentas. siguientes: .i... . : . . .... . Mahon............ Comisionado Doña Catalína-German y Flugalde. 1. a Que término improrogable que se designa p…</t>
  </si>
  <si>
    <t>Gayoso, Manuel González</t>
  </si>
  <si>
    <t>Manuel González Gayoso</t>
  </si>
  <si>
    <t>…e sus le florido de la tropas del Sultán ; pero hacia bastante tiempo que gítimos dominios.=Señor.—A L. R. P. de V. M.=Licenciado no se les pagaba ni se les oía sus reclamaciones. D. Manuel González Gayoso, Alcalde mayor.=:D. Marcelo Be El Divan ha encontrado dificultades para reembolsar los doya, Regidor por su estado noble.=Felipe Pareja, Regidor/’ empréstitos, y las redamaciones de los prestamistas han queda do sin efecto en Constantinopla. NOTICIAS EXTRANGE…</t>
  </si>
  <si>
    <t>Gazzounos</t>
  </si>
  <si>
    <t>…que hapor el Papa reinante celebra de pontifical; pero como S. Erna, producido, es de un interes muy grande, porque al incendio de el cardenal Bussy se halla ausente, celebrará el cardenal Gazzounos buques se ha visto seguirse la disolución de un ejército dela, que fue proclamado al mismo tiempo en el consistorio de 3 100'd hombres, y una escuadra que parece dtbia tragarse el Arde Alayo último. chipiélago , se ha dado prisa á salvarse en los puertos dond…</t>
  </si>
  <si>
    <t>Ge</t>
  </si>
  <si>
    <t>…componen la división aliada se hallaban por la mañana en dad de la guarnición española y la de los batallones de volunta el Prado de gran parada, á las que pasó revista el Excmo. Sr. Ge rios Realistas se presenten á cumplimentar al Sr. General en neral en gefe vizconde Digeon. gefe.” A las diez se celebró en la iglesia de Carmelitas descalzos una CAMBIOS. solemne misa, en la que ofició de pontifical Monseñor Nuncio de S. S. Asistieron el Exc…</t>
  </si>
  <si>
    <t>Ge, Teniente</t>
  </si>
  <si>
    <t>Teniente Ge</t>
  </si>
  <si>
    <t>…paña.zrMadrid 14 de Agosto.=Ten¿o *1 honor de confirmar á V. E. las felices noticias de ayer 23 , relativas á la tuina de Tarifa y de la isla. He recibido un correo enviado por el Sr. Teniente Ge neral Foissac-Latour, en que me dice que hemos hecho prisioneros dos gefes nombrados Pedro Valdés y Domingo González, y 160 rebeldes, de jlos cuales j*o á lo menos son de los salidos de Gibraltar. El gefe principal se -ha fugado de Ja isla en Ja noche del 19…</t>
  </si>
  <si>
    <t>Ge-</t>
  </si>
  <si>
    <t>…dre. (Véase el Diario mercantil de 9 de Noviem puedo menoy de expresar que todo se debe á los conocimientos, bre último-) ... zelo y decisión del segundo general y gefe de &amp; M. G- D. Ge-</t>
  </si>
  <si>
    <t>Genera</t>
  </si>
  <si>
    <t>…á nn pun del plan general de estudios, y del reglamento interior Guberna to de prosperidad inaudita, y vemos nosotros mismos el crédi tivo, que deben servir para dicho Colegio, al teniente Genera! to, sobre el cual ni la fuerza ni el poder habian podido influir, D. Francisco Javier Venegas, marques de la Reunión-: ;;1 tenien •desarrollarse como el fruto natural de la legitimidad, y robuste te general conde de Penne Villemur: al mariscal de Campo Don c…</t>
  </si>
  <si>
    <t>General</t>
  </si>
  <si>
    <t>…años. Jíüenos-Aires y Enero 14 de i824.=Excmo. Sr.ss Antonio Luis Pereira.^cLuis de la Robla.prExcmo. Sr. Secreta Bj®áoiTO&gt;1»aAWcES': sw *spjs.Da..c-,-. rio de Estado.” El Excmo. Sr. General en gcte ha tomado en consideración „Excmo. Sr.: El 12 del corriente Ibgóei correo de Salta, sini las diferentes peticiones que le han dirigido, á' fin''dé pVorogar que nos trajese correspondencia alguna del virey del Perú que basta el 5 de Junio próximo el té…</t>
  </si>
  <si>
    <t>…cia de la causa que defendemos: el cielo visiblemente protege nues ra ser'muy arriesgada, es mas verosímil que el Kapudan Pacha tras armas: que lo dude el que fuere incrédulo. El Sr. General de se dirija desde luego hacia el Negroponto, y procure proveer de la división, que tiene la mas inexplicable complacencia en anun gente y víveres las fortalezas de esta importante isla , amenazas- ciaros este triunfo, se regocija con la mas grata esperanza d…</t>
  </si>
  <si>
    <t>Nfim. 108...... (i cuartos.} 433 GACETA EXTRAORDINARIA DE MADRID T&gt;El MARTES *4 DE ACOSTO DE 1*824. « ♦ W ~ &gt; - * ARTICULO DE OFICIO. El Excmo. Sr. General en gefe del ejército Aliado en España acaba de pasar al Excmo. Sr. Ministro de Estado y del Despacho de la Guerra el ojicio del tenor siguientes «Ejército francés en España.zrMadrid 14 de Agosto.=Ten¿o *1 honor de confirmar á V. E. las felices noticias de aye…</t>
  </si>
  <si>
    <t>…: para la de Pedraza de la Sierra á D. Pedro Fernandez Luis xvm; siendo de notar particularmente la del alojamiento Molina: para la de Alaejos á D. Ramón Fernandez Broto: para del Sr. General en gefe, donde sé leia en un trasparente: viva el la de Almazan á D. Josef Alebesque Casquete: para la de Fuen— Rey, vivan los Barbones salida á D. Manuel Perez Aransolo: para la de Valdeorras á En el mismo dia ha recibido el Excmo. Sr. vizconde Digeon D. Ram…</t>
  </si>
  <si>
    <t>…mas conocida recomendación en sus respectivas es A las nueve y media de la mañana se dirigió á la iglesia el pecies, que no limita la Junta, á fin de que ningún hombre de Excrno. Sr. General en gefe con su Estado mayor, é inmediata ingenio crea tener cerrada la puerta para lucir sus obras y ob mente se dió principio á la función. Ha oficiado Monseñor Nun tener con el premio los elogios que el público, y con especiali cio de S. S., y han asistido…</t>
  </si>
  <si>
    <t>General, Teniente</t>
  </si>
  <si>
    <t>Teniente General</t>
  </si>
  <si>
    <t>…lo en el agua. La guerra que el cristianismo, digámoslo asi, ha En el momento mismo que llegó la noticia de este suceso al bía humanizado, se ha renovado por él ó por su causa tan Sr. Teniente General que manda la división de Cádiz, envió este atrozmente como el tiempo del antiguo ó del nuevo paganismo; gefe una columna de infantería y caballería á las órdenes del y era el representante de Atila tan visiblemente, que habiéndolo conde de Astorg, coronel de!…</t>
  </si>
  <si>
    <t>GenoCosta-firme, Josef Mogrobajo y Antonio</t>
  </si>
  <si>
    <t>Josef Mogrobajo y Antonio GenoCosta-firme</t>
  </si>
  <si>
    <t>…r y D. Manuel Lis, diez años de presidio coa ra de sus fronteras. retención; el último en rebeldía. „En vista de esto, y de las cartas de varios individuos de la Manuel Martip.ez, D. Josef Mogrobajo y Antonio GenoCosta-firme, tienen aquí todos por una patraña la grande expe vés, ocho años de presidio: el primero se halla presente, y los dición de 20$) hombres con que suponían poder animar á Boli- dos últimos en íebeldía. var para .que saliese de Trujillo á continuar su empresa,”…</t>
  </si>
  <si>
    <t>Gerónimo</t>
  </si>
  <si>
    <t>…nte calma de del corriente en Chucuito, y el mismo día entró en Puno con negocios, no ha cesado la Puerta en la primera semana de des otra división el benemérito mariscal de campo D. Gerónimo pachar correos á Bucharest y Jassy, cuyos despachos tienen rela Valdés. Me apresuro á poner en noticia de V. S. estas brillantes ción cqjv'íá retirada próxima de las tropas turcas que están to -ocurrencias, á fin de que se sirva comunicarlas en la forma mas d…</t>
  </si>
  <si>
    <t>Gibaja, Manuel</t>
  </si>
  <si>
    <t>Manuel Gibaja</t>
  </si>
  <si>
    <t>…, Observamos en efecto la sus la dotación. ¡;. pensión, en todo el día sábado ; peTO el domingo zr se nos pre • Sin eijibgrgode haberlo asi verificado., observábamos activas senta D. Manuel Gibaja con la noticia de que a la salida de rnisk disposiciones por el Gobierno de Veracruz, poniendo al mismo se había gritado ; mueran Jos gaskufines, j fuego al castillo....;. tiempo el apostadero de Alvarado en actitud de obrar con sus (Jir continuará.') fuerzas…</t>
  </si>
  <si>
    <t>Gibaja, Pedro</t>
  </si>
  <si>
    <t>Pedro Gibaja</t>
  </si>
  <si>
    <t>…Sr. Marques de Astorea, cruz, compuesta ¡del primer Alcalde D. Ramón Garay y de los Conde de Altamíra, y en virtud de providencia del Sr. D. Dio Regidoras D. Manuel de la Serna y D. Pedro Gibaja La confe nisio Catalan, Teniente Corregidor de esta villa, se ha señalado rencia con el General duró hasta las seis de la tarde que se reti para celebrar junta general de los acreedores contra la casa de raron , y á las siete de la noche volvió Gibaja diciendo q…</t>
  </si>
  <si>
    <t>Gibraltar, Ismael</t>
  </si>
  <si>
    <t>Ismael Gibraltar</t>
  </si>
  <si>
    <t>…ar la fragata mejor y mas hermosa de aceptaciones, y á destruir el crédito de nuestra casa; pero ya se Mahemed-Alí. En ella estaban á bordo el hijo de Mahemed-Alí arrepentirá.” el almirante Ismael Gibraltar y un bajá de nación francesa, que El acta de acusación explica los medios raros que había usa renunció su religión por hacerse musulmán. Cuando estos quisie do el reo para sostener hasta hoy con mil fraude', el crédito de ron libertarse de las llamas arrojánd…</t>
  </si>
  <si>
    <t>Gijon, Domingo Sánchez</t>
  </si>
  <si>
    <t>Domingo Sánchez Gijon</t>
  </si>
  <si>
    <t>…iones justificadas. dos servicios que ha hecho durante la revolución en favor de la En la villa de Martos, reino de Jaén, se halla vacante la cá justa causa del Altar y-dél ;Trono D. Domingo Sánchez Gijon, tedra de latinidad, cuya dotación es de 400 ducados anuales, y J*réabíterory Racionero en la colegiata de Talayera de la Reina, ha de proveerse por oposición en un eclesiástico. Tiene una peae ha dignado , nombrarle Secretario de la Colecturía general de ueñ…</t>
  </si>
  <si>
    <t>Gil, Cirios Teodoro</t>
  </si>
  <si>
    <t>Cirios Teodoro Gil</t>
  </si>
  <si>
    <t>…se D. Antonio Tepresbítero; D. Francisco Pereira, teniente coronel; D. Agustin randen , cuatro en el de Ibiza en las islas Baleares: á Josef María Escudero, Josef Garahañ Cantero, D. Cirios Teodoro Gil, te Vieti en ocho de presidio en uno de los., de Africa, apercibido niente coronel retirado; D. Josef Aragón, teniente coronel; Don de que si loquebrantase sufrirá diez con retención, y a que mon-</t>
  </si>
  <si>
    <t>Gil, Fernando Sánchez</t>
  </si>
  <si>
    <t>Fernando Sánchez Gil</t>
  </si>
  <si>
    <t>…e cometió el asesinato, Josef Morales, cabo del Josef Fernandez Neira, D. Josef Vena y Aguiar, D. Ramón resguardo, Antonio Vallejo y D. Josef Rodríguez, ayudante de María Artcaga, D. Fernando Sánchez Gil, D. Luis Mendo esta plaza, sufrieron la pena de horca, presenciándolo Josef Ma za, Isidro Amigo y Juan Suarez, les absuelvo libremente y sin ría Vieti, con arreglo á la sentencia. La cabeza del primero se costas, con calidad de que al Arteaga y al licenciado…</t>
  </si>
  <si>
    <t>Gil, Francisco Ruiz</t>
  </si>
  <si>
    <t>Francisco Ruiz Gil</t>
  </si>
  <si>
    <t>Gaceta de Madrid n.º 111 (extraordinaria)</t>
  </si>
  <si>
    <t>…que siempre y con razón los supone en ac ral dt Milán, vecino de Gibraltar, de 24 años , soltero. tividad para llevar adelante sus execrables proyectos, acaso r.o Otro Subteniente D. Francisco Ruiz Gil, natural de Málaga, presumiría que los siguiese tan de cerca el castigo. Pero no ha si vecino de Gibraltar, de 21 años, soltero, do asi: ellos han perecido como exigian sus delitos, y los cóm Paisanos. plices que han llevado á estos al cadalso, y los que inte…</t>
  </si>
  <si>
    <t>Gil, Juan</t>
  </si>
  <si>
    <t>Juan Gil</t>
  </si>
  <si>
    <t>…viageVentura Bahamonde: capitán efectivo al teniente D. Josef Igna ro atribuye el estado del espíritu político de Colombia , nos apro cio Tiscar : grado de capitán á los tenientes D. Juan Gil, Don vecharemos de su justa observación para inferir, que la revolu Juan Segura, D. Miguel Valenza, y al segundo ayudante Don ción es tan detestada en el Nuevo-Mundo como en el antiguo: Vicente Ruiz Mendivil: de teniente al subteniente D. Anto que solo ha sid…</t>
  </si>
  <si>
    <t>Gil, Lamberto</t>
  </si>
  <si>
    <t>Lamberto Gil</t>
  </si>
  <si>
    <t>…l resto de la Las Lusiadas, poema épico de Luis de Camoens, y sus poe Italia de acuerdo con los confederados de los países extrangeros, * sías varias, traducidas al castellano por D. Lamberto Gil. Entre con cuya cooperación contaban. los poemas épicos de los escritores modernos han recibido las Dispuestos asi los elementos de la revolución general que me Lusiadas el aplauso de todos los literatos , y lo prueban las 21 ditaban , se dedicaron los sectar…</t>
  </si>
  <si>
    <t>Gil, Pascual</t>
  </si>
  <si>
    <t>Pascual Gil</t>
  </si>
  <si>
    <t>…siente allí un frío tan Caselbs: para una caaongía de la iglesia catedral de Teruel, va intenso como en Europa bajo el grado 50. Si se considera que el cante por fallecimiento de D. Pascual Gil, á D. Pedro Benedic hielo es enteramente desconocido en la cima de las montañas azu to: para la dignidad de chantre en Ja colegial de Alora, diócesis ladas de la Jamaica, bajo el grado 18 de latitud N., y á una de Teruel, con la canongía unida, por fallecimie…</t>
  </si>
  <si>
    <t>Gil, Pedro</t>
  </si>
  <si>
    <t>Pedro Gil</t>
  </si>
  <si>
    <t>…segundo á D. Pascasió Perez de San lina, Tesorero interino de la expresada Dirección, con'el último ta Cruz; y para la de Oficial segundo primero á D. Juan Josef endoso á favor de D. Pedro Gil, con firma deD.SalvadorGual, de Orue, Oficiales que eran de la m'isma: para la de segundo se fecha en Tarragona el'3 de Mayo de 1822.Uno núm.890, de rea gundo á D. Manuel Antonio F.odrignez, Oficial mayor de Ja les 3884; otro núm. 891, de rs. 1199 33 mrs; otr…</t>
  </si>
  <si>
    <t>Gil, Pedro María</t>
  </si>
  <si>
    <t>Pedro María Gil</t>
  </si>
  <si>
    <t>…niría el congreso Individuos presos en Méjico. para resolver. Todo estaba en fermentación, temiendo los desas tres que se preparaban en caso de quedar abandonada la dudad; Coronel D. Pedro María Gil, Comandante D. Feliciano feto la consternación fue general, cuando á las cinco, que no Rodríguez, Capitán D. Andrés Esparra, ídem Mariano Infan contestaba Lobato, dispuso el congreso su salida, se embargaron zón, ídem Josef María Alcocer, ídem Nicolás Melgare…</t>
  </si>
  <si>
    <t>Gisper, Antonio Juan Bautista Francisco de</t>
  </si>
  <si>
    <t>Antonio Juan Bautista Francisco de Gisper</t>
  </si>
  <si>
    <t>…y los campos Elíseos de esta corte, ha alcanzado que muerte abintestat© del mariscal de campo de los Reales ejérceos S. M. le conceda el derecho de pontage por 54 años y 11 meses. D. Antonio Juan Bautista Francisco de Gisper, ocurrida en esta ««Un. funesto acontecimiento acaba de sumergir en llanto á to plaza el dia 13 de Marzo próximo, para que acudan :í deducirlo da lina familia en Deamoux-aux-Pois (Metise). Una madre para en dicho juzgado en el término de 30 dias; prevenidos q…</t>
  </si>
  <si>
    <t>Glive</t>
  </si>
  <si>
    <t>…-deSepúlveda, á la parroquia de S. Sebastian, en un caudal tan cuantioso, como el que llevó á Inglaterra el año 16,000 rs.^bQtra.casa con su pajar en «1 lugar del Olmilló, en 1767 lord Glive, el mejor de los gobernadores que ha tenido la 1000 rs._Otra casa en la ciudad de Toledo, al taller que lia-, India oriental. Si han sido diversos los elementos políticos de la man dcl Moro, en 70,000 rs.;_Y un oficio de regidor perpetuo América ingles^ y los…</t>
  </si>
  <si>
    <t>Go</t>
  </si>
  <si>
    <t>…comunicó! el J^cnya- jlr.: Secretario de.Estado-y del ■seránj tenidas por d.e cpntrabando^iynsuardKejips; castigados- según, .Despacho de Gracia y justicia, ppnanedjo^del Excmo. ,Sr. Go corresponda, atendidas, lasacircetnsCaaciar de, Jár.dálídad de .las bernador de él en 8 del corriente mesda.Real ordenjiguiente: obras y de ¡su reincider.cravimín'Tnva la T roces txj : jn-«&gt; ' Éxcmo.,Sr.:; El ¿¿.yjiuestro Señor,,-^ei\iendo em.cop&amp;idera- . ,p.…</t>
  </si>
  <si>
    <t>Gó, Antonio</t>
  </si>
  <si>
    <t>Antonio Gó</t>
  </si>
  <si>
    <t>…e la audien deseos de S. M. en favor de los acreedores del Estado; y al efec cia de Extremadura á D. Vicente Borja: para dos plazas de oi- to, señalado el dia y hora por el Excmo. Sr. D. Antonio Gó mez Calderón, presidente de aquélla comisión, dispuso el conse jero de Hacienda, Director de la Caja, Di Juan Pedro Vincenti (1) En que corrió mucha sangre se equivocó el periodista: pisar una esquela de convite á Varios gefes y personas, que en si dijese que…</t>
  </si>
  <si>
    <t>Gobernador</t>
  </si>
  <si>
    <t>…los méritos y capacidad de D. Juan Pedro Todo era de esperar de la sensatez de los havaneros, y de la fiel Vincenti, Ministro de Cipa y Espada del Consejo Real y supre energía del Sr. Gobernador D. Fraricisco;‘D¡onis¡o Vives, que les mo de Hacienda, ha venido en nombrarle Director de la Caja de dirigió con tan satisfactorio acontecimiento la siguiente proclama Amortización, mandada crear por decreto da este dia, conser el mismo dia t) en que esto se verificó. vand…</t>
  </si>
  <si>
    <t>Gobernador, General</t>
  </si>
  <si>
    <t>General Gobernador</t>
  </si>
  <si>
    <t>…pitaneshan gustado mucho en todos tiempos agolpaba. En efecto, ademas de los individuos de la nación fran del juego del ajedréz. Giístavoi Adolfo , el gran Condé\ Turena, cesa, el Sr. General Gobernador puesto á la cabeza del ilus Montecuculi, émulo de! anterior, el Príncipe Eugenio de Sa-, tre ayuntamiento, ios individuos del cabildo eclesiástico, los boya, Malborough , Federico, hallaban su mayor placer en este prelados de las comunidades, los curas de las…</t>
  </si>
  <si>
    <t>Gochrune</t>
  </si>
  <si>
    <t>…eñor lo decis de veras, ó queréis lord Cochrane pasase delante de esta plaza con una escuadra y divertiros! —Lo digo nmy de veras. —¡Con qué de veras me tropas para bloquearla. El lord Gochrune llegó á este punto el hacéis este favor!._Sí, con mucho gusto. La pGbre aldeana, que 27 de Agosto, habiendo hecho primero un desembarco en la no veia en el Príncipe mas que un caballero de la ciudad, le con costa; de suerte que la ciudad se halla sitiada por…</t>
  </si>
  <si>
    <t>Godinez, Antonio Josef</t>
  </si>
  <si>
    <t>Antonio Josef Godinez</t>
  </si>
  <si>
    <t>Olaeta: pan Otras dos de la chancillería de Granada í D. Fer medio de la reunión de todo' el ayuntamiento, presidido de su nando López Sagredo y D. Antonio Josef Godinez; y para una gefe, empleados de todas clases, vecinos moradores de Jas pobla plaza de alcalde del crimen de la audiencia de Galicia á D. Pas ciones inmediatas, señoras y niños, cuyo placer resonaba por cual Mendez Acuña. todas partes en medio de repetidos viva…</t>
  </si>
  <si>
    <t>Godoy, Carlos</t>
  </si>
  <si>
    <t>Carlos Godoy</t>
  </si>
  <si>
    <t>…buscan, señores del Grito de Sombrerete, los resultados ídem D. Josef Puertas, subteniente D. Manuel Dulantro, idein para convencer. Si vmds. hubieran puesto una cuenta igual del D. Carlos Godoy, idem D. Eugenio Mardones, cadete D. Josef estado en que tenian la viña, y probasen que los españoles con L^ai*}'an Dulantro, ídem D. Antonio Jímeno. tu residencia en el reino habian causado ese deterioro, enton Numero § de Chile. Teniente coronel D. Esteban…</t>
  </si>
  <si>
    <t>Godoy, Diego de</t>
  </si>
  <si>
    <t>Diego de Godoy</t>
  </si>
  <si>
    <t>…deben corres miento de la villa de Zalamea la Serena: para tratar sobre el ponder á la Real confianza; en,el carácter del caballero Director particular se acudirá en dicha villa á D. Diego de Godoy, ad encargado de la amortización, carácter de que tiene dadas tan ministrador de aquella Real Encomienda , y en esta corte á Don tas pruebas en sus anteriores administraciones; y no dudemos un Francisco Flores, procurador de los Reales consejos. ÉN LA IMPRENT…</t>
  </si>
  <si>
    <t>Gohenudvi.de</t>
  </si>
  <si>
    <t>…do, para que con esté cono Excmó. Sr. Secretario de Estado y del Despacho de Gracia y cimiento pueda disponer la aplicación de los fondos que existan. Justicia for medio del limo. Sr. Gohenudvi.de íl la Real or Art. 9.°, El Ordenador no podrá librar mas cantidades que den que dice asi: las que realmente existan, y el Pagador no podrá satisfacer can limo. Sr.: Nunca mas que en el día se hace indispensable la tidad alguha sin que preceda libramiento ú or…</t>
  </si>
  <si>
    <t>Goi-, Teodoro</t>
  </si>
  <si>
    <t>Teodoro Goi-</t>
  </si>
  <si>
    <t>…acreedores de la Excma. Sra. Duque distribución de los caudales de guerra. sa viuda de Rivas, se ha señalado el día / de Marzo de este año Real decreto mandando que á la madre de D. Teodoro Goi- y hora de las 10 de su mañana, en la posada del Sr. D. Ma ffieu se le abone en Tesorería el sueldo doble que disfrutaba su nuel Josef Rubio, Teniente primero de Corregidor de esta villa, hijo. (Núm. /o.) lo que se hace saber á los dichos acreedores; en la int…</t>
  </si>
  <si>
    <t>Goiffieu, Teodoro</t>
  </si>
  <si>
    <t>Teodoro Goiffieu</t>
  </si>
  <si>
    <t>…es y cuentas que cada distinguidos servidos del primer Teniente del segundo Regi cuatro meses deberán formarse por los Interventores de ios ejér miento de mi Guardia de infantería D. Teodoro Goiffieu, y lo citos á todos los cuerpos y clases militares, Asentistas y emplea sensible que me ha sido la infausta suerte á que le condujo su dos que por cualquier motivo manejen caudales ó efectos di" la decidida lealtad á mi Real Persona, he venido en decretar lo…</t>
  </si>
  <si>
    <t>Goiri, Eusebio de</t>
  </si>
  <si>
    <t>Eusebio de Goiri</t>
  </si>
  <si>
    <t>…tables «i se llega á romper el asistirles en los autos que contra ellos se siguen en dicho juzgado fuego. Guadalupe Victoria se cree que es móvil de estas operacio escribanía, por D. Eusebio de Goiri, comp marido de Doña nes , y se espera por momentos en la plaza. Su presencia decidirá, uana de Arrieta, y esta heredera de su hija D^ña María Antosegún noticias, si se rompen ó nó las hostilidades. Mientras el nia de Baspa, habida en su primer matrimonio con…</t>
  </si>
  <si>
    <t>Goltmador</t>
  </si>
  <si>
    <t>…para retirarse á sus casas bajo la buena fe de que ha y del Desfacha de Gracia y Justicia ha comunicado al Consejo blan cumplido el tiempo de su empeño. Real por medio del Excmo. Sr. Goltmador de él la Real oraen 4. a Los sorteos y alistamientos para reemplazo del ejército, siguiente: hechos desde el referido dia 7 de Marzo de 1820 hasta i.° de Excmo. Sr.: Distraído el Rey nuestro Señor continuamente Octubre del año próximo pasado por las autoridad…</t>
  </si>
  <si>
    <t>Gómez, Antonio</t>
  </si>
  <si>
    <t>Antonio Gómez</t>
  </si>
  <si>
    <t>…e S. M. en los plimiento. Dios guarde á V. E. muchos años. Aranjuez 18 de países extranjeros están, destinados á defender y proteger á los Junio de i82q.=:El conde de OfaliaccrSr. D. Antonio Gómez vasallos españoles y sus derechos en los respectivos territorios Calderón. donde residen ; procurar el fomento de nuestro comercio y ma rina mercante; instruir á los comerciantes y navegantes de las Por el Ministerio de Gracia y Justicia se ha comunicado al S…</t>
  </si>
  <si>
    <t>…ión; y á vuelta de pado de 'Usma ,‘pOr- fallecimiento de D. Miguel- Labrador' y esto también hay que sufrir su cólera, porque los periódicos sen nuncia de D. Antonio de lá Mata, á D. Antonio Gómez.: paí*a satos de Paris hacen algunas justísimas observaciones'sobre el la dignidad de nss strescuela de la iglesia metropolitana de estado de los católicos de Irlanda. * -'Granada:, vacante por muerte de D. Francisco'Plácido LocaneDespués de haber abogado con…</t>
  </si>
  <si>
    <t>Gómez, Antonio Rico y</t>
  </si>
  <si>
    <t>Antonio Rico y Gómez</t>
  </si>
  <si>
    <t>…cer todo lo que su patria aguardaba de él; pero que jona á D. Josef Moreno Perez: para el de la villa de Eenabarre viendo cercana su muerte, me suplicaba entregase los papeles á á D. Antonio Rico y Gómez: para la vara de Alcalde mayor lprd Bathursr, encargándole que dfcsearia que Mr. Barrow los de la ciudad de Manresa á D. Benito Benet: para la de Cincopusiese en orden, si S. S. lo hallaba conveniente. Villas á IX J uan Antonio Marco: para la de Puiecerdi á D…</t>
  </si>
  <si>
    <t>Gómez, Francisco</t>
  </si>
  <si>
    <t>Francisco Gómez</t>
  </si>
  <si>
    <t>…to de varios artículos, aboliendo el sistema constitucional vero, idem de fragata D. Eduardo Carrasco, teniente secundo en todo el Perú sujeto á su mando, conforme al Real decreto D. Francisco Gómez, alférez de fragata D. Josef Dionisio Saenz. de i.° de Octubre, dado en el Puerto, remitiéndose á una copia Director general de rentas estancadas en lama. Teniente co que habia llegado á su poder hallándose en el Cuzco; cuya ronel D. Vicente Larriva. Real det…</t>
  </si>
  <si>
    <t>Gómez, Josef Maceda y</t>
  </si>
  <si>
    <t>Josef Maceda y Gómez</t>
  </si>
  <si>
    <t>…espurios que se hallan en las corte» extra li to de letras de Zamora á D. Antonio Entrecanales: para el de geras, procuran desde aqui arrojar su veneno lejos para que de Lacena á D. Josef Maceda y Gómez: para el de Moguer á Don rechazo vuelva en distinta forma á dañar i sus hermanos, sin Francisco Laso y Haro: para la vara de Alcalde mayor de Jerez premeditar que no pueden dejar ellos mismos, y otros muchos de la Frontera á D. Blas Josef de Marios: para la d…</t>
  </si>
  <si>
    <t>Gómez, Mariano</t>
  </si>
  <si>
    <t>Mariano Gómez</t>
  </si>
  <si>
    <t>…aquel valiente Ge neral^). Por providencia del Sr. Intendente Subdelegado de Rentas de __Otra carta de Chiloe de 5 de Octubre, ademas de confirmar esta provincia, y á instancia de D. Mariano Gómez de la Tor la toma de Valdivia, añade que también se tomó á Talcaguano re, vecino de esta corte, se ha mandado citar á Mr. Victor Oupor Princheira, partidario que fue de Benavides, quien había en vrard, proveedor que fue del ejército francés, para que en el pr…</t>
  </si>
  <si>
    <t>Gómez, Pedro Esteban y</t>
  </si>
  <si>
    <t>Pedro Esteban y Gómez</t>
  </si>
  <si>
    <t>…mediaciones de Hecary del Rey, pueblo situado á 52 canongía de la iglesia catedral de Sigíienza, por premoción de leguas N. E. de Lima, entre las avanzadas del ejército Real y las D. Pedro Esteban y Gómez á otra de la de Jaén, á D. Pedro del rebelde Bolívar, el cual reuniendo en seguida todas sus fuer-, del Peral Cifuentes, cura de.Peralejo. zas, cargó sobre el general Monet, obligándole á retirarse con al guna pérdida; y engreído Bolívar con este efímero triu…</t>
  </si>
  <si>
    <t>Gómez, Santiago</t>
  </si>
  <si>
    <t>Santiago Gómez</t>
  </si>
  <si>
    <t>…D. Blas Mardones. también todos los españoles, que verán en este suceso una verda Legión Peruana. Idem D. Joaquín Linares, idem D. Juan. dera pérdida de familia. Mendiburu, idein D. Santiago Gómez, ídem D. Domingo CaS. M. Carlos x, SS. AA. RR.el Sr. Delfín , Madama Ja Del- vero, teniente primero D. Manuel Noriega, ídem D. Manuel fina y Madama la Duquesa de Berry , se han trasladado inmedia Ríos, ídem D. Francisco Grados, idem segundo D. Josef Quitament…</t>
  </si>
  <si>
    <t>Gómez, Valentin</t>
  </si>
  <si>
    <t>Valentin Gómez</t>
  </si>
  <si>
    <t>…tar a la obediencia a su bome- gocios extrangeros en este imperio del Brasil, tiene el honor de üano , y derramar su sangre en la defensa del Altar y el Trono, comunicar al Hxcmo. D. Valentin Gómez, enviado extraordina instaba de continuo á las Autoridades para que se le diese la for rio del Gobierno de Buenos-Aires, que elevando al conocimiento ma correspondiente. \ cuando este ilustre .Ayuntamiento, á pe de S. Al. I- la copia del velatorio de los repr…</t>
  </si>
  <si>
    <t>Gómez, Valentín</t>
  </si>
  <si>
    <t>Valentín Gómez</t>
  </si>
  <si>
    <t>…or comparezca en aquel tribunal por la escri siones para niost|p.r jgn Ínteres positivo, asi como al Excelentísi banía de Agustin Rey Bermudez, á decir lo que convenga á su mo Sr.'D. Valentín Gómez la.mas particular veneración. Pala derecho en el pleito pendiente sobre la herencia del difunto Don cio del Rio de Janeiro 8 de Noviembre de iÜ23~l irmado J. J. Juan de Mata Marcó, dentro de 30 dias, contados desde i.° del Carneiro de Campos. corriente; pues…</t>
  </si>
  <si>
    <t>Gon, Manuel</t>
  </si>
  <si>
    <t>Manuel Gon</t>
  </si>
  <si>
    <t>…mente por Zapatero: para la de Salamanca á D. Manuel Petez Navarrete: las tropas del Rey, vencedoras en todas partes,Las fuerzas nava para lá de las poblaciones de Sierra Morena á D. Manuel Gon les se han reducido á dós bergantines, una corbeta y una fraga zález Pinto': para la de Cevico de lá Torre á D. Facundo Martita; sus oficiales y'marinería mal pagados, tampoco manifiestan neZ Toledano: pira la de Santander á- D. Antonio de Ja Llata ya ínteres…</t>
  </si>
  <si>
    <t>Gondovia, Josefa</t>
  </si>
  <si>
    <t>Josefa Gondovia</t>
  </si>
  <si>
    <t>…esta Corte, por la monges Bernardos, y adoraron el cuerpo de S. Raimundo, fun escribanía de Gaona, á deducir su derecho á los bienes que dejó dador de la Real orden de Calatrava. Doña Josefa Gondovia, viuda de D. Francisco Arraute, por su Madrid 14 de Abril. muerte intestada; pues de lo contrarío se llevará á efecto la de Se han recibido periódicos y cartas de Puerto-Rico hasta el claración hecha de heredera universal en favor de Doña María 5 de Febrero,…</t>
  </si>
  <si>
    <t>Gondovia, Rosa</t>
  </si>
  <si>
    <t>Rosa Gondovia</t>
  </si>
  <si>
    <t>…e un mes, el amor y sumisión á S. M. y los derechos sagrados de su trono. contado desdé'hoy. S. M. lo oyó con singular agrado, y expresó estaba bien cercio Se cita judicialmente á Doña Rosa Gondovia, natural de rado de la verdad que le había manifestado. Monforte de Lemus, hija de D. Francisco y Doña Rosa Váz Después de medio dia fueron SS. MM. y AA. á un sitio de quez, ó á sus herederos y sucesores, para rjue dentro de 20 dias, recreo sobre el Tajo, que…</t>
  </si>
  <si>
    <t>Góngora, Francisco Antonio</t>
  </si>
  <si>
    <t>Francisco Antonio Góngora</t>
  </si>
  <si>
    <t>…pais siempre que lo necesite. (/i/. ) mo de Hacienda D. Francisco López de Alcaraz; de los Inten — Mr. Rothschild salió de Londres el sábado por la tarde, y ha dentes de ejército D. Francisco Antonio Góngora y D. Joaquín pasado á Paris con ánimo de negociar él mismo un empréstito María de Peralta y Sanz, ha venido en nombrarles Directores con el Gobierno español (Id.') generales de Rentas del reino, conservando el D. Francisco Ló _El extracto siguiente es sacado de una carta…</t>
  </si>
  <si>
    <t>Góngora, Francisco Antonio de</t>
  </si>
  <si>
    <t>Francisco Antonio de Góngora</t>
  </si>
  <si>
    <t>…n abierto hoy al contado á'93,^0. | Atendiendo^ á'lósméritos, instrucción y pericia del Director Al fin de mes 94,$,iL;Los pesos fuertes 24f._l.L0s ducados 79i.- general de Rentas D. Francisco Antonio de Góngora , se ha __ D.'Fráhcis'cÓ'‘M'óIínó, autoñilé" 53 obras de - guitarra j; acaba’ servido S.;M."ffiOír&gt;brárle Intendente géneral: dé la Hacienda infde comppner, para este instrumento un nuevo método-muy fácil y litar con arreglo ál Real-decreto del 13 del corrien…</t>
  </si>
  <si>
    <t>…corporación eclesiástica: Ha— supremo Consejo de Hacienda; á D. Bruno Vallarino, Ministro vana 1 2 de Diciembre de i82 3.nrSeñor.=:A L. R. P. de V. M.er togado en el de Indias; á D. Francisco Antonio de Góngora, Dr. Julián Josef del Barrio.=Dr. Josef María de Reina.seMiguel Intendente general del ejército; á D. Tomas Perez Estala, Inten Gonzalez.=rJosef López Alarcon.” dente de ejército honorario, ganadero y propietario de Segovia; á D. Juan López Peñalver, Intenden…</t>
  </si>
  <si>
    <t>Gonzahorrorosos, Mariano</t>
  </si>
  <si>
    <t>Mariano Gonzahorrorosos</t>
  </si>
  <si>
    <t>…rno paternal ha servido declarar Ministro efectivo del Consejo de Indias, por de V. M. destruirán radicalmente el germen productor de los .fallecimiento de D. Francisco:Requena, á D. Mariano Gonzahorrorosos males que han aquejado á nuestra amada patria. Jcz de-AIerchanto, Supernumerario de Capa y Espada del mistu-n „ Dígnese V. M; aceptar estas expresiones.hijas de la firme é y para esta plaza ha nombrado á D. Bartolomé Vasallo , Oficial inalterable adhesión que…</t>
  </si>
  <si>
    <t>González, Antonio</t>
  </si>
  <si>
    <t>Antonio González</t>
  </si>
  <si>
    <t>…, y se termina la obra con el prudencia; y que se encargase á la Justicia de Lugo vigilase sobré criminal, acompañando á trx'cs ellos las demandas, contesta el porte y conducta dé D. Antonio González (alias Capellán), de ciones y.sentencias con las fórmulas usuales. Un tomo en 8-° á cuya casa , hay enunciativas en !a causa, salían tan ilegítimas re la rústica , su precio 10 rs. vn. Se hallará en las librerías siguien uniones; previniéndose al ayuntamiento…</t>
  </si>
  <si>
    <t>González, Benito Saenz</t>
  </si>
  <si>
    <t>Benito Saenz González</t>
  </si>
  <si>
    <t>…do tan desesperado como querían suponer algunos, después sejo de Hacienda, que hizo la Regencia del Reino á favor de de las derrotas del ejército de Bolivar en el Desaguadero y de D. Benito Saenz González, asesor que ha sido de los Reales mas puntos, pues que había vuelto á la carga con 63 hombres. sitios de S. Ildefonso, Balsain y Riofrio, en remuneración de su Posteriormente dijeron también que Canterac habia pedido ca- fidelidad. Queriendo el Rey nuestro Se…</t>
  </si>
  <si>
    <t>González, Domingo</t>
  </si>
  <si>
    <t>Domingo González</t>
  </si>
  <si>
    <t>…m Don y emplaza á cualquiera persona que se crea con derecho á la ma Agustín Vidal. sa de bienes y concurso de acreedores de D. Juan Bergne, veci Batallón núm. 1 del Perú. Capitán D. Domingo González, no y del comercio de Jerez de la Frontera, para que acuda á de subteniente D. Manuel Bustillos. ducirlo en el término de 12 meses, contados desde hoy, ante Batallón núm, 2 de idem. Capitán graduado D. Josef Do dicho tribunal, pues de lo contrario les parará…</t>
  </si>
  <si>
    <t>González, Francisco</t>
  </si>
  <si>
    <t>Francisco González</t>
  </si>
  <si>
    <t>…Cabo, los vientos eran oestes, un ballenero es CAPITANÍA DEL PUERTO «El CAT.IAO. tuvo al habla; su llegada será un golpe funesto para Bolívar, que Parte del comandante del puerto D. Francisco González al Seuor</t>
  </si>
  <si>
    <t>…esa Amalia á visitar y ver las preciosidades artís Avila y D. Pablo Vega; y de subtenientes á los sargentos prime ticas que conserva la Real Academia.de S. Fernando en su casa ros D. Francisco González y D. Mariano Córdoba. de la calle de Alcalá. Prevenida la Academia por su Protector, Dragones del Perú. Grado de teniente coronel de caballería d Excmo. Sr. Ministro de Estado D. Francisco de Zea Bermudez, á los capitanes D. Joaquin Polo ,y D. Josef Manuel Vigil. (i# de-esta honr…</t>
  </si>
  <si>
    <t>González, Francisco Antonio</t>
  </si>
  <si>
    <t>Francisco Antonio González</t>
  </si>
  <si>
    <t>…la Italia, no se le pagó nente ceremonia. Celebró de pontifical Monseñor Nuncio de S.S.; lo asignado, á pesar de que su suspensión fue decretada por la y concluida la misa el Dr. D. Francisco Antonio González, • mayoría de tres votos, habiendo sido 36 contra 33. Pero como bibliotecario mayor y predicador de S. M., pronunció una elo los acreedores son siempre hombres turbulentos, el congreso me cuente oiction fúnebre, en un todo digna de su alto objeto. jicano lo p…</t>
  </si>
  <si>
    <t>…artemos con respeto de nuestras -disensiones, dice Mr* na memoria del Rey Cristianísimo Luis xviii, pronunció el Alfonso Meul (uno de los secretarios), aquellos puntos que pue Dr. D. Francisco Antonio González, bibliotecario mayor, )' dan dividirnos: quédense entre Dios y entre nosotros, y démonos predicador de S. M. C. Véndese á 4 rs. en el despacho de la im la mano en el terreno del Evangelio. El dogma tiene sus misio prenta Real. neros, ¡por qué la moral no ha d…</t>
  </si>
  <si>
    <t>González, Joaquín</t>
  </si>
  <si>
    <t>Joaquín González</t>
  </si>
  <si>
    <t>…pitan D. Josef Ruedas: capitán efectivo al gra de Villena á D. Diego Martínez Pelayo: para el de la Puebla de duado D. Pedro Eguía: gradode capitán al ayudante mayor Don Alcocer á D. Joaquín González: para la vara de alcalde mayor Juan-Bautista Eguía: de alféreces á los sargentos primeros Don de Adra, Berja y Dalias á D. Miguel Antonio Cómpani: para Patricio Jiménez, D. Juan Breña y D- Marcelino Ibeyes. la de Arroyo del Puerco á D. Josef María de Tresgall…</t>
  </si>
  <si>
    <t>González, Josef</t>
  </si>
  <si>
    <t>Josef González</t>
  </si>
  <si>
    <t>…atamente S. E. el general mas Muñoz , ídem D. Josef del Castillo, teniente segundo Don en gefe dispuso que una fuerte división , capaz de superar cuan Norberto Funez , subteniente D. Josef González , ídem D. Josef tos obstáculos se ofrecieran, se pusiera en marcha sobre la capi tal en combinación de la que mandaba en la costa el brigadierReta, ídem £&gt;• Manuel Tineo, idem D. Eugenio Fernandez. Número 11. Coronel graduado Don Josef Videla Castillo, Rodil:…</t>
  </si>
  <si>
    <t>…o D. Cayeta tafe, ó á cualquiera otra persona que se considere con derecho á no Moscoso. la escribanía que el mismo D. Julián sirvió, para que dentro del Batallón núm. g. Teniente coronel D. Josef González de término de 30 dias acudan ante el Sr. Galindo, teniente primero García, capitán D. Juan Francisco Izcue. corregidor de esta heroica villa, y escribanía de Sanz, á enterarse Batallón núm. 6. Capitán D. Juan del Carmen Rueda, Idem de la solicitud que han hec…</t>
  </si>
  <si>
    <t>…Juan Marchante y Mo- teniente coronel mayor D. Gabriel Perez: de alférez al sargento lero: para la de Baños de Jaén á D. Manuel Romero y Rivas: primero D. Juan Sánchez y al cadete D. Josef González. para la de Morata á D. León Chamochin: para la de Monforte Al coronel de milicias y gefe político de la provincia de Are de Lemus á D. Josef María Fole de Navia: para la de Moron á quipa D. Juan Bautista Lavalle el empleo de coronel de ejército: D. Nicolás D…</t>
  </si>
  <si>
    <t>González, Josef Ignacio</t>
  </si>
  <si>
    <t>Josef Ignacio González</t>
  </si>
  <si>
    <t>…ídem D. Josef Tapia. Con este motivo el Excmo. Sr. vizconde Digeon ha da dado Húsares del Perú. Teniente D. Pedro Villegas, subteniente »l ejército francés en España la siguiente D. Josef Ignacio González, idem D. Calixto Perez, cirujano Orden del dia. D. Francisco Villegas. „El General en gefe anuncia con dolor al ejército que Luis xvnr Colombia. Subteniente D. Josef María Fajardo. concluyó su ilustre carrera: le sucede su hermano Carlos x. Adicto al E. M. Sa…</t>
  </si>
  <si>
    <t>González, Lorenzo</t>
  </si>
  <si>
    <t>Lorenzo González</t>
  </si>
  <si>
    <t>…mente al sitio Real de S. Cloud. roga, idem D. Josef Carrillo, subteniente D. Josef Perez, ídem Se esperan sucesivamente detalles, que se darán al público con D. Juan Barron, idem D. Lorenzo González, idem D. Josef la mayor prontitud posible. Castro, ídem D. Josef Tapia. Con este motivo el Excmo. Sr. vizconde Digeon ha da dado Húsares del Perú. Teniente D. Pedro Villegas, subteniente »l ejército francés en España la siguiente D. Josef Ignacio González, id…</t>
  </si>
  <si>
    <t>González, Magdalena</t>
  </si>
  <si>
    <t>Magdalena González</t>
  </si>
  <si>
    <t>…l y perdida, han paralizado las medidas Ordoñez, su muge» é hija Doña Agustina: Doña Teresa y Doña del Gobierno español; y que no es piopio de la generosidad de Lorenza Rodríguez: Doña Magdalena González: D. Luis Pica: la Gran Bretaña valerse del pretexto de la debilidad de su anti Doña Tomasa Cianea: Luis Argenson: Doña Micaela López gua aliada para darle la ley, ó abandonarla á la merced de sus Gamiza y Salinero: Doña Joaquina Mirantes: Doña Benita y enemig…</t>
  </si>
  <si>
    <t>González, Mariano</t>
  </si>
  <si>
    <t>Mariano González</t>
  </si>
  <si>
    <t>…rlo; lo que iba á ejecutar muy gidor de esta heroica villa, y escribanía de Ordoñez, se emplaza decidido, á no habérselo estorbado eficazmente, persuadiéndole por último término á D. Mariano González de.l Rio, vecino de que debían tomarse antes las precauciones convenientes, como en esta villa, para que en el de 15 dias comparezca ante dicho se efecto se tomaron; y se logró asi que un paisano sacase el vaso ñor á manifestar su derecho y excepciones en los…</t>
  </si>
  <si>
    <t>…excesivo gasto de Jos cam.inos y canales ¡de Regimiento infantería de Fernando vil. Grado de teniente España, y en particular el abandono del de Guadarrama. Unto- , al subteniente D. Mariano González; y de subteniente á los sar mo en 4.0 del año 1815. Véndese á 10 rs. &lt;n'rústica ea las li gentos primeros D.Juan Delgadillo y D. Bernardino Cornejo. brerías de Villa, Collado, Quirós y Barco. EN LA IMPRENTA REAL.</t>
  </si>
  <si>
    <t>González, Mariano Rufino</t>
  </si>
  <si>
    <t>Mariano Rufino González</t>
  </si>
  <si>
    <t>12</t>
  </si>
  <si>
    <t>…en rigurosa balanza tanta iniquidad como ha. El dia 23 de Diciembre último tuvo el honor de presentarse retoñado en el suelo español. En 1814 obrasteis como Padre, al Rey nuestro Señor D. Mariano Rufino González, del Con ahora es ya preciso que procedáis como Rey. No son dignos los sejo de S. M. y su Alcalde de Casa y Corte, comisionado por pérfidos de.que Je repitan con ellos las bondades, cuando sus ex «i Ayuntamiento de Tarazona de la Mancha para felicitar á S. Al…</t>
  </si>
  <si>
    <t>…gios Rea dia reclamando la pérdida de las propiedades inglesas en los al les para su ib mentó. macenes de Veracruz por causa de nuestros fuegos, á lo que se le Por providencia del Sr. D. Mariano Rufino González, Al constestó que hiciese cesar los de la plaza y sus trabajos, y cesa calde de la Real Casa y Corte, refrendada del Escribano Don rían los nuestros, y no habiendo dado noticia alguna sobre esto, Valdomero Moraleda, se cita por segunda vez y término de 13 y a…</t>
  </si>
  <si>
    <t>…ropio del Excmo. Sr. Duque de Medinaceli. La persona que quisiere hacer postura á dichos efectos juntos ó separados, Economía rural.^De los olivos. lo ejecutará en la audiencia de D. Mariano Rufino González, El Sr. Ministro del Interior ha concedido á la isla de Córce Alcalde de Corte, por la escribanía de D. Luis López de Castro, ga una suma de 89 rs. para distribuir por título de recompensa donde se le admitirán tn metálico; cuyos efectos estarán visibles entr…</t>
  </si>
  <si>
    <t>…con 15 mrs. Quien 3*333 - 500......................... Madrid. quisiere hacer postura á metálico, lo ejecutará en la audiencia 14,535-- 500.................. ...... Zaragoza. del Sr. D. Mariano Rufino González, Alcalde de Corte, y por 16,¡21.... 500......................... Madrid. la escribanía de D. Luis López de Castro. Los que se crean con derecho á Tos bienes de Juan Manuel Todos los que quieran interesarse en una contrata general de Díaz, vecino que fue de es…</t>
  </si>
  <si>
    <t>…án á dicho tribunal en eí término de dos meses, Madrid 7 de Mayo. contados desde el 8 de Abril último. SS. MM. y AA. siguen en el Real sitio de Aranjuez sin no Por providencia del Sr. D. Mariano Rufino González, al vedad en su importante salud. calde de Casa y Corte, se ha señalado para el remate de una casa parador, sita en la villa del Molar y su plazuela del barrio de las En la gaceta de 15 de Abril se manifestó el estado deplora Lleras, tasada en 49,219 rs. y 15…</t>
  </si>
  <si>
    <t>…o no sé qué disgusto ó qué secreta aversión por reino; y nombrando interinamente para el desempeño de este lo que es sencillo, claro, natural y bueno; parece que no hallan cargo á D. Mariano Rufino González, Alcalde de la Real Casa placer sino en lo que es forzado, falso, extraordinario, nebulo y Corte. so. Un estilo nuevo ha necesitado nuevas teorías; y las letras han tenido sus sofistas lo mismo que la filosofia. El Rey se ha servido nombrar para tres plazas d…</t>
  </si>
  <si>
    <t>…que el árbol se plante antes que pase la estación. Tales circunstancias nos han ANUNCIOS. decidido á publicar un res ú .ti en de la población de fes provincias Por providencia del Sr. D. Mariano Rufino González se sa libres, que se nos ha facilitado para dar alguna luz: ella es la ca á pública subasta una casa Parador, sita en la villa del Molar, última que se ha formado dentro del pais; pero debiéndose tasada en 42,834 rs.: quien quisiere hacer postura lo efectuará…</t>
  </si>
  <si>
    <t>…al y constante, sé au ANUNCIOS. mentaría la población de la tierra desde el primer año en mas de 3.7009, y seguirla el aumento én la misma progresión. Pero en Por f rovidcncia del Sr. D. Mariano Rufino González, juez lqs sitios en que la población crece mucho sobre un corto espa comisio lado por el supremo de Castilla para la disolución de cio, no solo se ve que se detiene la propagación, sino que se au los fondos del monte pió de criados distinguidos de la grandeza…</t>
  </si>
  <si>
    <t>González, Miguel</t>
  </si>
  <si>
    <t>Miguel González</t>
  </si>
  <si>
    <t>…lo contrario. La Europa puede juzgar de la buena fe de es D. Francisco de Paula Perez, y renuncia de D. Joscf Dabó, tos periodistas, que mientras presentan á la Santa Alianza co a D. Miguel González, D. Josef María Con y D. Diego Fer mo una reunión que trabaja en hacer desgraciados á los hom- nandez Castañeda; y para cuatro raciones de la iglesia catedral •bres, son ellos mismos los ardientes fomentadores de un sistema de Avila, vacantes por muerte de D.…</t>
  </si>
  <si>
    <t>Gonzalo</t>
  </si>
  <si>
    <t>…AtanasioCalvo Antón: de luReal lotería moderna en el sorteo de este dia. ■ ■■* para la de Roa á D. Vicente García Alvarez: para la de Puente Números. Premios. Administraciones. de D. Gonzalo á D. Josef María Alvarez Valle; y para la del Puerto de Santa María á D. Juan de Santa Cruz y Molina. 9,246.... 10000 ps. fs............... Madrid. Todos estos individuos han sido nombrados por S. M., á 11 8,oro.... '1O00......... .................. Cádiz. co…</t>
  </si>
  <si>
    <t>Gordon, Miguel</t>
  </si>
  <si>
    <t>Miguel Gordon</t>
  </si>
  <si>
    <t>…l, D. Juan Exposiciones dirigidas al Rey nuestro Señor. Antonio Sánchez Heredia, Ministro y Fiscal del Consejo Real, ,, Señor: El cabildo de la Sta. iglesia catedral de la Ha vana D. Miguel Gordon , secretario de la Cámara, D. Atanasio Mel con el mayor respeto á V. M. expone: que ha recibido por me gar , director general de Correos, y D. Tomas de Aja y Pellón, dio de su Prelado los Reales decretos de 3 y 20 de Octubre en director general de Rentas; y p…</t>
  </si>
  <si>
    <t>Gort</t>
  </si>
  <si>
    <t>…cas, ha dado á María Santísima reverentes gracias miento de dos nuevos Pares representantes, el lord Farnham y el .con una solemne función de iglesia, que si no satisfacen su acen vizconde Gort, en lugar del vizconde Powerscourst. drado entusiasmo, ni corresponden á la dignidad y grandeza del motivo, concluyen á lo menos el nías enérgico testimonio de Francia. su fidelidad , patriotismo é ínteres por el bien del Reino. Todos Parts S d( Febrero. esto…</t>
  </si>
  <si>
    <t>Goyeneche, Pedro Mariano de</t>
  </si>
  <si>
    <t>Pedro Mariano de Goyeneche</t>
  </si>
  <si>
    <t>…n á las expresadas juntas, y se les admitirá acreditada fidelidad del Ministro honorario de la Cámara de In en concepto de vocales, si concurriesen en ellos las calidades que dias D. Pedro Mariano de Goyeneche, y á las pruebas que to previenen las leyes y acuerdos que tratan de este particular. da su familia tiene dadas de adhesión a S. M., se ha dignado _ La junta de dirección y gobierno de los Reales hospitales de condecorarle con la gran Cruz de Isabel la Católi…</t>
  </si>
  <si>
    <t>Gra, Vicente Jiménez</t>
  </si>
  <si>
    <t>Vicente Jiménez Gra</t>
  </si>
  <si>
    <t>…denado á Fauntle bien nombrar S. M. á D. Ignacio de Rojas: pava e! de letras de roy, se ha cometido en el banco de Londres. En aquel pais los las Alpujarras del reino de Granada á D. Vicente Jiménez Gra bancos particulares no trafican del mismo modo que en Francia. nados : para el de Medinaceli á D. Gabriel Herrera: para el de „ El gran beneficio de los banqueros en Inglaterra proviene de las Dueñas á D. Juan Cano Muñoz: para el de Lcdesma á D. Fran grandes…</t>
  </si>
  <si>
    <t>Grace, P.</t>
  </si>
  <si>
    <t>P. Grace</t>
  </si>
  <si>
    <t>…peraciones, sino Antes deayerentróen dicho puerto, procedente deportsmouth, también otros intereses. Que los honorables individuos presentes la fragata de guerra inglesa drene, su capitán P. Grace, y con deben estar persuadidos de que la menor palabra que dijese sobre referencia á él.se asegura deben llegar varias bombárderas y dos el particular á nombre del Ministerio podría traer graves conse barcos de vapor para principiar un ataque serio contra Arg…</t>
  </si>
  <si>
    <t>Gracia, Secretario del Despacho de</t>
  </si>
  <si>
    <t>Secretario del Despacho de Gracia</t>
  </si>
  <si>
    <t>…on fecha í unir sus votos con los de un pueblo tan fiel, para rogar al To de 8 del actual la Real orden siguiente: dopoderoso conserve en su grandeza á V. M. para terror de sos El Sr. Secretario del Despacho de Gracia 7 Justicia me dice enemigos y amparo de los virtuosos. en 19 de Mayo último lo que sigue: Excmo. Sr.: He dado cuen „Nue$tro Señor guarde la importante vida de V. M. los años ta. 4 s. M. de la exposición del Intendente de Galicia que V. E. que necesita pata la…</t>
  </si>
  <si>
    <t>Grados, Francisco</t>
  </si>
  <si>
    <t>Francisco Grados</t>
  </si>
  <si>
    <t>…rlos x, SS. AA. RR.el Sr. Delfín , Madama Ja Del- vero, teniente primero D. Manuel Noriega, ídem D. Manuel fina y Madama la Duquesa de Berry , se han trasladado inmedia Ríos, ídem D. Francisco Grados, idem segundo D. Josef Quitamente al sitio Real de S. Cloud. roga, idem D. Josef Carrillo, subteniente D. Josef Perez, ídem Se esperan sucesivamente detalles, que se darán al público con D. Juan Barron, idem D. Lorenzo González, idem D. Josef la mayor prontit…</t>
  </si>
  <si>
    <t>Gran-Maestre</t>
  </si>
  <si>
    <t>…fel zelo coa que desempeña sus mado aquella determinación por serle odiosa tina existencia que «funciones.” r,o podia sufrir mas tiempo. A pesar de esto no lu muerto to Al Exorno. Sr. Gran-Maestre de la universidad. davía, «Los sentimientos que acaba de expresarme el Consejo de Cádiz 7 de Mayo. «instrucción pública han conmovido sobremanera mi corazou. El bergantín goleta español María Isabel, procedente de ía «Sí-, la Providencia ha obrado mucho en nu…</t>
  </si>
  <si>
    <t>Granados, Vicente Jiménez</t>
  </si>
  <si>
    <t>Vicente Jiménez Granados</t>
  </si>
  <si>
    <t>…itar que no pueden dejar ellos mismos, y otros muchos de la Frontera á D. Blas Josef de Marios: para la de Larca á que no tienen su malicia , de ser envueltos en los males que cau D. Vicente Jiménez Granados: para la de Marchena á D. Josef sen; y que por este proceder criminal se retardan ó imposibilitan Aguilar Galeote: para la de Palma, en Sevilla, a D. Salvador de conseguid bien que para sí mismos desean. Estos son los que Pulciani: para la de Almería á D. Dio…</t>
  </si>
  <si>
    <t>Granés, Salvador María</t>
  </si>
  <si>
    <t>Salvador María Granés</t>
  </si>
  <si>
    <t>…primera dignidad de la orden de S. Juan en Aragón, su. legítimo Soberano Fernando vii : dividido en dos cantos, que posee el Sermo. Sr. Infante D. Francisco de Paula Antonio, por D. Salvador María Granés. Un cuaderno en 8.° marquilla componiéndose dicha dignidad de las dos encomiendas de Mon de 64 páginas. Esta obrita, impresa en 1815, fue presentada al zón y de S. Juan de los Pañetes de Zaragoza. Los que aspiren á Rey nuestro Señor, y mereció que S. M. admit…</t>
  </si>
  <si>
    <t>Granville</t>
  </si>
  <si>
    <t>¿02 _Nuestro periódico^ oficial (¿aceta de Undres ) fOfttiene el nom asalto, empezó á turbarse, y pogo á poco Je fue, tomando el bramiento’ difiñiti.vpr’de lord Granville para la embajada de París. flanco para ponerse .á su espalda. El ofidiál qde vió'ésto fue tam No se sabe qué motivos han tenido algunos periódicos de .Paris bién’ladeándose para no dejar de mifar aí tigre de fíente, con para decir que Mr! Algérnnon Pércy habi…</t>
  </si>
  <si>
    <t>…á el sábado y domingo con el ceremonial acos-, . ¡ . . tumbrado á S. tí. el conde de la Puebla, embajador de España , y Conviniendo, al Real servicio que por ahora continúe Dón al lord Granville, embajador de Inglaterra. Domingo María Barrafon desempeñando la intendencia de ejér __El lunes próximo 20 del corriente se reunirán los.Sres. dipu cito y reino de Aragón con el cprregimiento de Zaragoza queda tados en la sala de sus sesiones para sortear los…</t>
  </si>
  <si>
    <t>Grasor, Josef</t>
  </si>
  <si>
    <t>Josef Grasor</t>
  </si>
  <si>
    <t>…onso García, ídem, reos un papel público del mismo Colombia habla sobre esto en favor ausentes en rebeldía. • . de ellas, diciendo que nadie tiene derecho á obligarlas á salir fue D. Josef Grasor y D. Manuel Lis, diez años de presidio coa ra de sus fronteras. retención; el último en rebeldía. „En vista de esto, y de las cartas de varios individuos de la Manuel Martip.ez, D. Josef Mogrobajo y Antonio GenoCosta-firme, tienen aquí todos por una patraña la grande expe vé…</t>
  </si>
  <si>
    <t>Gre, Josef</t>
  </si>
  <si>
    <t>Josef Gre</t>
  </si>
  <si>
    <t>…Soberanos. Méj ico con su libertad asegurada, con una voz sola, V con un interes á todos sus habitantes, y sin enemigos podencos que Atendiendo S. M. á los méritos y servicios de D. Josef Gre combatir, no haría sino felicitarla por tanta ventura, y con gorio de Aragón, intendente de policía de Sevilla, ha venido en. gratularme cordialmente con ella desde mi retiro. Ni mis deseos concederle los honores de Ministro del tribunal de Contaduría ni mis…</t>
  </si>
  <si>
    <t>Greco</t>
  </si>
  <si>
    <t>…. Tres por 100 consolidados, 914. Obliga-* todos los amantes de la Religión y del Rey nuestro Señor en esta cioncs de España, 24#. ciudad. Nuestro dignísimo Prelado, el hxemo, br. D. Greco. o Cámara de los Comunes. Ceruelode la Fuente, hizo en ella su entrada después de tres ■. El Canciller del Echiquier presenta una nota de las cantida-* y dias en que toda la Diócesi le lloró ausente por la justa .. des que pueden exigirse para las necesidades…</t>
  </si>
  <si>
    <t>Gregorio</t>
  </si>
  <si>
    <t>…maestranza D. Antonio Arroyo. á Lima y fortalezas del Callao. Idem de ingenieros. Coronel D. Francisco Ugarte, capitán Acaba de fondear la corbeta de guerra holandesa Lina. proce D. Gregorio de la Rosa, idem D. Josef Luis Oyagi'ie. dente de uno de sus puertos, de donde zarpó el 10 de Setiembre Idem de marina. Capitán de fragata D. Ricardo Peralta, te del año pasado, y tocó en Buenos-Aires y Valparaíso, dando niente D. Josef Basombrio, alfetez D.…</t>
  </si>
  <si>
    <t>…que tengo el Extremadura almariscal de campo D. Josef Sanjuan, destinan honor de gobernar. Lo digo á V. S. para su inteligencia y cum do también de cuartel en la misma provincia á D. Gregorio La plimiento en la parte que le toca. Cuzco 5 de Marzo de 1824.= guna; y para Guipúzcoa al mariscal de campo D. Nazano Eetiía; Josef de Laserna.” habiendo cbnferidó la Comandancia' general de la provincia de __Extracto del Correo mercantil. Tuy, que este obfénia…</t>
  </si>
  <si>
    <t>…los capitanes D.-Luís Seco y D. Bernabé López: de capitán Mendizabal. a losbtenientes D. Manuel de la Canal, D. Antonio Sánchez y D.. Josef María Sola:-de teniente al; portaguión D. Gregorio El Rey se hi servido nombrar para dos plazas de oidor de la Catbajosa y al alférez Di Miguel Cuellar ; y de alférez al sargento audiencia de Galicia á D. Francisco Asín y' D. Josef Nufiez primero D. Juan Chican. 1 Garrido: para otra de alcalde del crimen de la misma…</t>
  </si>
  <si>
    <t>Gregorio, Juan</t>
  </si>
  <si>
    <t>Juan Gregorio</t>
  </si>
  <si>
    <t>…do crimen. No extraordinario por cuenta del Sr. general comisionado cerca de ivic detengo en acusar el vilipendie á que estaban condenados los las autoridades españolas en el Perú D. Juan Gregorio Las He— templos y el sacerdocio, por no ruborizar con este recuerdo á ras, por el cual se ha recibido la siguiente comunicación de oficio. unos pueblos católicos, que han sido espectadores mudos del mas -Febrero sj de 1824. Llenando los deberes de su en sacrilego fa…</t>
  </si>
  <si>
    <t>Grenville</t>
  </si>
  <si>
    <t>…s temibles, soberana resolución , á fin de que se tenga presente ccc. Madrid que aquellos con que se creen agravados.” J5 de Octubre de i824.=Marcelo deOndarza. _Se asegura que el lord Grenville está destinado á reemplazar á sir Carlos Stuart en la embajada de París , y que irá luego á to noticias extrangeras. mar posesión de ella, según la contestación del Rey Carlos x á ITALIA. la carta que le ha dirigido nuestro Soberano, felicitándole por su TJor…</t>
  </si>
  <si>
    <t>…obligará á que se divida en tres partes con sus cor reemplazará en Constantinopla , y sir Carlos Bagot sucederá al respondientes carriles. Se calcula que se emplearán en él 90© to lord Grenville cerca de la corte de los Paises-Bajos. Nada pue neles de hierro (j.8oo3 quintales), no incluyendo la inmensa de lisonjear tanto á la corte de Petersburgo como el nuevo des cantidad del que se necesita para la construcción de los carros. tino del lord Strangfo…</t>
  </si>
  <si>
    <t>Grivet</t>
  </si>
  <si>
    <t>…a y piedad de Luis, ó el corazón sensible, provisiones para la escuadra estacionada en el Brasil que manda tiernas gracias v bello entendimiento de Maria Antonia, ¿Quién el contra-almirante Grivet. no hubiera dicho que un reinado comenzado con tales auspicios NOTICIAS DE ESPAÑA. debería continuar y acabar pacíficamente en medio de las ben diciones de los franceses......! Pero pasan algunos años....... ¡Oh Barcelona 14 de Octubre. qué mudanza tan fatal!…</t>
  </si>
  <si>
    <t>Grouchy</t>
  </si>
  <si>
    <t>…dades! Apenas ha pa del virey; Ismael-Gibraltar, almirante de la escuadra; y un sado un año de la restauración, y ya el Diario de los Debates renegado,- antiguo ayuda de campo del general Grouchy, que re que la naturaleza haya hecho el prodigio de que en este ó el debió mandar las tropas del desembarco. Todos los trasportes otro punto de España no haya algunos revolucionarios descon han ido á pique ó han sido apresados por los griegos victoriosos: ten…</t>
  </si>
  <si>
    <t>Grueso, Ensebio Pérez</t>
  </si>
  <si>
    <t>Ensebio Pérez Grueso</t>
  </si>
  <si>
    <t>…le Casimiro Hernández: para la de Villalpando á D. Antonio Pi corregidor de Kingston. ñuela : para la de la Corulla á D. Ramón Sánchez Ulloa: para la AVISO. del Viso del Marques á D. Ensebio Pérez Grueso: para la del La Dirección general de Rentas del Reino ha acordado , por Viso de Alcor á D. Juan de Soto y Rodríguez: para la de orden de ti del corriente, convocar licitadores por medio de Villarrubia de los Ojos á D. Tomas Herrero Casado: para la de este avi…</t>
  </si>
  <si>
    <t>Grueso, Euseblo Perez</t>
  </si>
  <si>
    <t>Euseblo Perez Grueso</t>
  </si>
  <si>
    <t>…faltase de lucido y completo á la fiesta de este á D. Luis Josef Ruiz de Torremilano: para el de Medinacéli á - dia, había dispuesto el cuerpo de artillería francesa una brillante D. Euseblo Perez Grueso: para el de Becerril de Campos á Don función de pólvora junto á la fuente de Neptuno, la cual repre Antonio León de Prada: para el de Sisante y Vara de Rey á sentaba un arco triunfal con tres puertas y un castillo. Al primer D. Juan Ramón lbarra: para el de M…</t>
  </si>
  <si>
    <t>Gruithausen</t>
  </si>
  <si>
    <t>…se dirá que ha terminado? ¡Se cuenta con la Inglaterra, y barbarie y brutalidad turca.” con que ella impedirá la salida de uña expedición de España?.... _Hace algunos meses que el profesor Gruithausen, de Munich, »»Un trono rodeado de grandeza, clero, aspiraciones y soldaha declarad» solemnemente que habia descubierto pruebas irrefra Tdos, está al frente de esta nación engolfada en el comercio y sus gables de que la luna está habitada como la tierra. Toda…</t>
  </si>
  <si>
    <t>Guadalajara, Angentes de</t>
  </si>
  <si>
    <t>Angentes de Guadalajara</t>
  </si>
  <si>
    <t>…la amigos han sido víctimas de la adhesión que le profesaban. De habrá una explosión terrible en esta parte de América. Los insur los presos el 9 de Mayo el general Hernández y el coronel Angentes de Guadalajara desafian al Dictador Bravo con todas sus toyo fueron condenados á muerte dos dias antes que Itúrbide sa fuerzas, y se les puede mirar como la vanguardia de Itúrbide. hiciese á la vela en Inglaterra. Los demas han sido enviados á Acapulco para embarcarlos allí…</t>
  </si>
  <si>
    <t>Guadix, Jacin</t>
  </si>
  <si>
    <t>Jacin Guadix</t>
  </si>
  <si>
    <t>…o y Valcarce, á D. Juan Baltasar Toledano, Dignidad ANUNCIOS, de Abad, primera silla de ja iglesia colegial de Baza, diócesis de Los que se crean con derecho á los bienes que dejó D. Jacin Guadix. to Tora ño Roldan, vecino de esta cofte, que falleció intestado en 17 de Julio de 1822 , acudirán por sí ó por procurador á de NECROLOGIA. ducir la acción que les competa ante el Sr. Rubio, primer Te El día 20 de Febrero último falleció en esta corte á la ed…</t>
  </si>
  <si>
    <t>Guarda</t>
  </si>
  <si>
    <t>…r seguudo.zcüaspar Gu Al salir S. Vi. de su gabinete halló reunidos á los individuos de sil tiérrez, regidor tercero.:=Josef Ruiz González, procurador sín Consejo de Estado con el Sr. Guarda sellos , Ministro de Estado dico general.scAmbrosioPortales Espinosa, escribano de Ayun de la justicia , quienes tuvieron el honor de ofrecer sus homenatamiento. ges al Rey con motivo del aniversario de su entrada en París. La gran diputación de La Cámara de…</t>
  </si>
  <si>
    <t>Guardia-Real, Marques de</t>
  </si>
  <si>
    <t>Marques de Guardia-Real</t>
  </si>
  <si>
    <t>…y cónsules para la América meridional, y que esperaba que se se Oficiales españoles, con otras personas de distinción. guiría ulteriormente esta Knea política. Concluido esto, el Sr. Marques de Guardia-Real, Coman „A esto solo tengo que contestar, que si se cree que por ello dante de la caballería, y el del segundo batallón de infantería, ha nos veamos comprometidos con la España, será esta suposición biendo recomendado primero las virtudes que deben adornar a u…</t>
  </si>
  <si>
    <t>Guayaquil, Ja Trujillo y</t>
  </si>
  <si>
    <t>Ja Trujillo y Guayaquil</t>
  </si>
  <si>
    <t>…al , á D. Diego Saenz de la Cuesta; y para otra canongía de cha g de Agosto, tenian noticias muy circunstanciadas de Lima, la iglesia catedral de Valladolid, vacante por muerte de D. Ja Trujillo y Guayaquil posteriores á los movimientos de Canterac cinto Becerril, á D. Teodoro Castrillero. sobre Trujillo; pero nadie quería franquearlas. Solo por una car ta escrita en Zanjón, 28 de Julio, se ha podido conjeturar el esta Hoy se han celebrado en esta M. H. villa un…</t>
  </si>
  <si>
    <t>Guerra, Auditor de</t>
  </si>
  <si>
    <t>Auditor de Guerra</t>
  </si>
  <si>
    <t>…ienda. En seguida pasaremos á lo mas importante, y lo único entre los hijos y herederos. que puede presentar alguna dificultad real. (Se continuará.') En virtud de providencia del Sr. Auditor de Guerra de esta _ Mr. Desjardins, alumno que fue de la escuela politécnica, capitanía general de Castilla la Nueva , se cita y emplaza á todos que va á construir un puente colgante entre la explanada de los los que se crean con derecho á los bienes que quedaron por i…</t>
  </si>
  <si>
    <t>Guerra, Bustamante y</t>
  </si>
  <si>
    <t>Bustamante y Guerra</t>
  </si>
  <si>
    <t>…go de su temerario empeño; pero no fue asi, clama por el gobierno español, ejercitado con la prudencia y el fuego ,ha cqptinuado con un empeño increíble de parte de la firmeza del Sr. Bustamante y Guerra, que tanto contribuyó á plaza, y en términos que ha sido necesario hacer ver á los ene retardar los delirios de gentes perdidas, que son las que domi migos, la superioridad de esta fortaleza, pues que por varias ve nan á estos infelices habitantes, aumentando…</t>
  </si>
  <si>
    <t>Guerra, Josef de Hoyos</t>
  </si>
  <si>
    <t>Josef de Hoyos Guerra</t>
  </si>
  <si>
    <t>…u Real Familia, las recibió en por promoción de D. Josef Hernández Herrezuelo á prebenda la sala del trono, que estaba colgada y tapizada de color mora de esta iglesia catedral, á D. Josef de Hoyos Guerra: para la dignidad de chantre de la iglesia catedral de Mondoñedo, vacan do. Las señoras se dirigieron después a la habitación dé Madama te por. fallecimiento de D. Juan Francisco Martínez, á D. An la Delfina, y en seguida á las del Delfín y Madama la Du drés…</t>
  </si>
  <si>
    <t>Guerra, Manuel</t>
  </si>
  <si>
    <t>Manuel Guerra</t>
  </si>
  <si>
    <t>…una es las corresponda por el decreto de 13 de Febrero último á la viuda cuadra griega de unas 200 velas: que esta isla habia sido recon del teniente del regimiento de la Princesa D. Manuel Guerra , ase quistada por los cristianos, después de apoderarse de las naves sinado vilmente por los rebeldes, y á las de los dependientes del resguardo que murieron tan gloriosamente; mandando que el Co (1) La consecuencia es tan legítima que nadie desconocerá á ma…</t>
  </si>
  <si>
    <t>Guerra, Ministro de Ja</t>
  </si>
  <si>
    <t>Ministro de Ja Guerra</t>
  </si>
  <si>
    <t>…Han quedado de guarnición en Tarifa. Tengo el honor de ser con la mas alta consideración de V. E. su muy atento y obediente ser ví donerEl General en gefe Vizconde Digeon.zcExcmo. Sr. Ministro de Ja Guerra.” (1) ¡Y aun quedaran sedientos de sangre española Jos perversos que Arrastraron á su desventurada patria hasta el borde del precipicio, y que han quedado rabiosos porque no lograron sumirla del todo en .el abismo! ¡Temblad, hijos desnaturalizados! La impoten…</t>
  </si>
  <si>
    <t>Guerreó</t>
  </si>
  <si>
    <t>…ue asi se ejecute con las provisiones que tomó que quedó vacante por la promoción del cardenal Pacca áprodala fragata Temts., Madrid 12 de Diciembre de 1824.cj.uis Ló tar.-o; y el cardenal Guerreó es secretario de memorias, plaza pez Ballesteros. muy importante , y que no podía confiarse á manos mas hábiles, _he'asegura que S. Etna, ei venerable cardenal Zurla pasa desde Hedí orden comunicada á la mayordomía mayor &gt; d*ct arando que el vicariato de Roma…</t>
  </si>
  <si>
    <t>Guerrero, Antonio de Revert y</t>
  </si>
  <si>
    <t>Antonio de Revert y Guerrero</t>
  </si>
  <si>
    <t>…que tuvo lugar revolución, tenga esta ó no ei resultado que apetecemos los hi en el campo de S. Francisco, asistieron casi todos sus habitantes. jos de ella. El comandante militar D. Antonio de Revert y Guerrero con NOTICIAS DE NUEVA ESPAÑA. «ste motivo dirigió á los voluntarios la siguiente alocución. Nueva-Yo''ck 8 de Setiembre. Ya comenzamos á experimentar „Voluntarios: Habéis jurado delante de Dios y de los hom descaradamente la mala fe de los mejicanos. El brik…</t>
  </si>
  <si>
    <t>Guerrero, Josef María</t>
  </si>
  <si>
    <t>Josef María Guerrero</t>
  </si>
  <si>
    <t>…de Reyes: en sumario. del invierno. D. Bartolomé Eustsmanfe y D. Julio González, por des afectos al Rey nuestro Señor, fiscal ídem; en idein. COMISION MILITA* PERMANENTE DE CADIZ. D. Josef María Guerrero, D. Vicente Millan y D. Manuel Carballo, por delitos políticos, Gscal idem: en idem. Estado que demuéstra las causas que existen á cargo de la misma, D. Miguel Septiem, D. Andrés Rojo Cañizal y D. Francis con expresión del nombre de los acusados, fiscales que…</t>
  </si>
  <si>
    <t>Guerrero, Salvador</t>
  </si>
  <si>
    <t>Salvador Guerrero</t>
  </si>
  <si>
    <t>…marchaba de vanguar de mayor de Yepes á D. Francisco Macho Villegas: para la de dia con la mejor tropa, persiguiendo á Lanza; y este, reunido los Barrios en el Campo de S. Roque á D. Salvador Guerrero: con los pérfidos Velasco y Blanco, salieron de la plaza de Co para la de Fiñana á D. Josef Irazabal: para la de Osuna á Don chabamba á buscarme por la superioridad del número que for Ildefonso Josef de Frías: para la de Benamejí á D. Antonio Jo maron. sef de…</t>
  </si>
  <si>
    <t>Guilleminot</t>
  </si>
  <si>
    <t>…ara los ,,Mina espera que las desgracias que le oprimen no serán agrava gastos extraordinarios de 1823. bas por la exasperación de las pasiones individuales. No dará — El teniente general Guilleminot va á embarcarse en Tolon ,, otra respuesta á tocias las invectivas de que pueda ser objeto.” para Constantinopla con tres de sus ayudantes de campo. • Idem 20. ' Las últimas cartas de esta ciudad de 10 de Marzo anuncian El lord Corregidor celebró ayer la gran…</t>
  </si>
  <si>
    <t>…r correo ex todo cuanto hay en el fondo. Este instrumenro se alarga y acor traordinario : ta según se quiere: tiene su vidrio en cada extremidad como el „ Hace algunos dias que el general Guilleminot tuvo la pri telescopio ordinario, y se le sumerge en el agua en el sitio que mera audiencia del Gran Visir, de quien ha sido recibido del se quiere observar. Para que sirva de noche se le suspende á su modo mas amistoso, recordándole las antiguas relaciones p…</t>
  </si>
  <si>
    <t>Guilleminot, Conde</t>
  </si>
  <si>
    <t>Conde Guilleminot</t>
  </si>
  <si>
    <t>…t-lidad de todos los pueblos se difundirá desde el — S. M. el Emperador de todas las Rusias ha enviado al Te Oriente hasta el Nuevo-Mundo el influjo benéfico de este espíri niente general Conde Guilleminot las insignias de la Gran Or tu pacificador. den de S. Alejandro New ski. „Los dos grandes manantiales déla riqueza nacional, la agri — El huracán que .el to de Marzo se sufrió en Ancona fue tan cultura y la industria, están siempre presentes en la memoria de…</t>
  </si>
  <si>
    <t>Guiller</t>
  </si>
  <si>
    <t>…ue apun á D. Fr. Hipólito Antonio Sánchez Rangel, obispo de Mainas; tamos en la gaceta anterior, anuncian, con la moderación ,y, y para el de Astorga, vacante-por fallecimiento de D. Guiller pormenores que caracterizan la verdad, las merecidas y brillan mo Martincz, á D. Manuel Morete, obispo de Canarias. tes ventajas que han obtenido los leales que com tan heroica Igualmente se ha servido S. M. nombrar, para la capellanía constancia lidian en Am…</t>
  </si>
  <si>
    <t>Guillermo</t>
  </si>
  <si>
    <t>…mación del Estado correrá en Madrid á cargo de una Junta, que se crea concedida, en el art. 10, por no haber sido reppesto en la prime en virtud del presente decreto, compuesta de D. Guillermo ra instancia, se tomen nuevos informes en la segunda, y siendo Huaide, Consejero de Estado; D. Antonio Alcalá Gahano y tales que se crea justo variar el juicio, sea consultándolo con mi D. León de la Cámara Cano, Ministros del Consejo de Hacien Real Persona c…</t>
  </si>
  <si>
    <t>…de Octubre. Al dia siguiente fue admitido á la audiencia pública de S. M. Las últimas cartas que hemos recibido del Archipiélago con con todo el ceremonial de costumbre el Excmo. Sr. Guillermo firman la noticia de la reunión de las dos escuadras turca y egip A’Court, Embajador extraordinario y Ministro plenipotenciario cia , que se verificó en Cos, donde anclaron el 27. Nada mas se sabe de estas' dos escuadras , cuyas operaciones decidirán de la de…</t>
  </si>
  <si>
    <t>Guise</t>
  </si>
  <si>
    <t>…o, que tenían de que su patria volviese á ser parte integrante de la que era el teatro de la guerra civil. Que el coronel Benavente tu Monarquía española. vo que obtemperar con el almirante Guise y el general Santa Con este motivo pasó á Lima desde el Callao el general Mo cruz, porque si nc lo hubiese hecho asi, le habrían dejado en net, y nombró gobernador de la ciudad al conde de Villar de Arica, sin víveres ni trasportes, en circunstancias que el e…</t>
  </si>
  <si>
    <t>…ad premió estos trabajos. que este arreglo será variado según Ls circunstancias. El profesor de la escuela de grabado y estampado de música Al regresar la Aurora de Pisco quiso el almirante Guise exi D. Bartolomé Wirmbs tuvo la honra de presentar igualmente á girle derechos.de bloqueo del Callao con arreglo á ¡as órdenes de SS. MM. y A A. ejemplares de las últimas impresiones hechas en Bolivar. En vista de esto el capitán Prescot escribió oficialmente…</t>
  </si>
  <si>
    <t>Gulliver, Lemuel</t>
  </si>
  <si>
    <t>Lemuel Gulliver</t>
  </si>
  <si>
    <t>…la librería de Calleja á 90 rs. En la gaceta núm. 144 del sábado 13 del corriente se insertó en rústica. una labia estadística del Archipiélago americano, que habia pu Viages &lt;tel capitán Lemuel Gulliver á diversos paises remo blicado un periódico exirar.gero. Ya conocimos al. tiempo de tos: traducidos de la edición francesa por D. Ramón Máximo echar mano de ella que no podía tener aquella exactitud que es Spartal: tres tomos en 8.° con seis láminas. Se halla…</t>
  </si>
  <si>
    <t>Gumbau, Miguel</t>
  </si>
  <si>
    <t>Miguel Gumbau</t>
  </si>
  <si>
    <t>…, D. Josef Villegas de la ConchayKint, de Lima; D. Cipria Concepción Navarro. En seis meses de suspensión de empleo á no de Tejada Sánchez, de idem; los testamentarios ó herederos D. Miguel Gumbau, capitán graduado de caballería séptimo de D. Isidoro Reaño, del Perú; D. Pedro Josef de Rada, de provisional. En libertad, y que le sirva de castigo el tiempo de Cartagena; D. Manuel Moscoso y Peralta, de Arequipa, y Don prisión á Ginés Cano , Joaquín Navarr…</t>
  </si>
  <si>
    <t>Gutiérrez, Gabriel</t>
  </si>
  <si>
    <t>Gabriel Gutiérrez</t>
  </si>
  <si>
    <t>…ean el orden, venga por quien viniere, D. Victoriano Escribano: para el de las merindades de Castilla son llamados realistas, y se consideran sospechosos...Ven á menudo la Vieja á D. Gabriel Gutiérrez: para el de Astorga á D. Ma cambios políticos, alarmas de insurgentes, que matan, roban y nuel 'Antonio Romero y Perez: para el de la Puebla de Sañabria destruyen las fortunas......; continuas tramas de sublevaciones..., á D. Francisco Satuvio de Puerta: para…</t>
  </si>
  <si>
    <t>Gutiérrez, Juan</t>
  </si>
  <si>
    <t>Juan Gutiérrez</t>
  </si>
  <si>
    <t>…entes ansiosas de saber nel comandante del escuadrón de lanceros de la Guardia Don deiS.M., teniendo emsus i rostros .pintada la mayor/tristeza. Se Juan Ezeta, y el sargento mayor D. Juan Gutiérrez, proyec-, sabe iqué los franceses todos, y en: particular los habitantes de Pa tamos los medios de facilitar el-deseado pase al ejército Real rís; han manifestado-siempre sumo cuidado cuando han visto en de aquel escuadrón con el piquete de lanceros del ejérc…</t>
  </si>
  <si>
    <t>Gutiérrez, Juan Vicente</t>
  </si>
  <si>
    <t>Juan Vicente Gutiérrez</t>
  </si>
  <si>
    <t>…puerto al nuevo Brunswick., reventó ayer tarde á de la villa del Pedreso, con el síndico del común de sus veci cinco millas de aqui, de cuya desgracia han quedado muertos ó nos, y D. Juan Vicente Gutiérrez, presbítero, vicario, cura y heridos de 20 á 30 pasageros. Se lian encontrado ocho cadáveres, beneficiado propio de su iglesia parroquial, que todos correspon entre quienes se cuentan cuatro hijas de Mr. Job l ormant, co den á la provincia de Sevilla, se pres…</t>
  </si>
  <si>
    <t>Gutiérrez, Lucas</t>
  </si>
  <si>
    <t>Lucas Gutiérrez</t>
  </si>
  <si>
    <t>…una distan para la de Ita á D. Antonio Yeves: para la de Fortuna á Don cia proporcionada se había dispuesto un gran circo de sillas para Luis Antonio Meoro: para la de Portillo á D. Lucas Gutiérrez: las señoras y personas de distinción. La concurrencia á estos para la de Torrelavega á D. Josef Benito Gutiérrez de Busta- festejos públicos ha sido inmensa, sin que haya ocurrido en nin mante: para la de Lorca á D. Agustín de Cuadros: para la de guna parte…</t>
  </si>
  <si>
    <t>Guzman, Miguel</t>
  </si>
  <si>
    <t>Miguel Guzman</t>
  </si>
  <si>
    <t>…da, D. Josef Morales Aramburu , la testamentaría de Don te de la Havana, fondeada en este puerto el 25 del corriente: Isidoro Reaño, D. Pedro Tagle, Sres. Le Deist, Kibalan, Lesea D. Miguel Guzman, teniente de húsares de Fernando vii; y compañía, D. Josef Cifuentes y Prada, D. Josef de Rada, D. Josef Arencon, subteniente; D. Francisco Mier, id del ba D. Manuel Moscoso Peralta, D. Josef Villegas de la Concha, tallón ligero Leales Corianos; D. Bernardo Q…</t>
  </si>
  <si>
    <t>H-by</t>
  </si>
  <si>
    <t>…o el campamento de Luneville después de que tiene la Francia de sujetar sus colonias, y aun se dice que el la revista que ha pasado á las tropas el Ministro de la Guerra, viage de lord H-by á París tiene relaciones con este negocio. se dirigió á Nancy el cuerpo de coraceros de Angulema y el 8.° „ En cuanto á la España , que también reclama la parte que de cazadores, donde llegaron el dia 9: los primeros, como que le pertenece de la isla, se aseg…</t>
  </si>
  <si>
    <t>Hacien, Secretario del Despacho de</t>
  </si>
  <si>
    <t>Secretario del Despacho de Hacien</t>
  </si>
  <si>
    <t>…una'exposicion del Intendente de Toledo , en que manifiesta haber hallado á la malazar. yor parte de empleados de responsabilidad en sus destir os sis* ha Real orden comunicada al Sr. Secretario del Despacho de Hacien ber prestado fianzas, y que este proceder puede atraer males de da para que á los empleados político-militares que no kan po consideración á la Real Hacienda. Asimismo se ha enterado S. M. dido purificarse antes del 9 de Junio de 1824* se tes abonen las délo…</t>
  </si>
  <si>
    <t>Hacienda, Ministro de</t>
  </si>
  <si>
    <t>Ministro de Hacienda</t>
  </si>
  <si>
    <t>…justo imponerle» -pública en lo mas mínimo en todo el dia de ayer, ni en el dis contribuciones.** {Murmullos.) . curso del de hoy. Esta tarde ha salido el Rey nuestro Señor con El Sr. Ministro de Hacienda subió á la tribuna. {Profundo Jas Sermas. Sras. Infanta» Doña Isabel María y Doña María de la silencio") ' •■'•'■ . Asunción del Real palacio de Eemposta, y dirigiéndose por el „Se ñores, dijo S. E.,; ya es tiempo de contestar á las conti Rocío y Rúa Augusta…</t>
  </si>
  <si>
    <t>Hacienda, Secretario del Descacho de</t>
  </si>
  <si>
    <t>Secretario del Descacho de Hacienda</t>
  </si>
  <si>
    <t>…ados; si los su ministros de toda* clases se dan á las tropas de la calidad , peso Chmdat de la Tesorería general. y medida de reglamento; si los Asentistas cumplen exactamente El Sr. Secretario del Descacho de Hacienda con fecha as de Di con lo estipulado en sus contratas; si los empleados en los ra ciembre último comunicó a mi antecesor la Real orden que cofio. mos que se administren dé cuenta de la Hacienda militar llenan Con ésta fecha digo al Secretario del tribunal de…</t>
  </si>
  <si>
    <t>Hacienda, Secretario del Despacho de</t>
  </si>
  <si>
    <t>Secretario del Despacho de Hacienda</t>
  </si>
  <si>
    <t>…ecian su inmenso poder, y se apartan de ios venerables cumplió con aquella determinación, sin perjuicio de dar cuenta dogmas de su creencia, para consuelo de los verdaderamente ai Sr. Secretario del Despacho de Hacienda, como lo ha verifi amantes de V. M. y de la Religión santa de sus padres. cado, respecto á la dificultad de la insuficiencia del sueldo de 200 „Algeciras, Señor, para gozar de la presente felicidad, hizo reales que Ricarte disfruta para poder cubrir á la Real…</t>
  </si>
  <si>
    <t>Hamilton</t>
  </si>
  <si>
    <t>…entes extractadas de la gaceta de la gaceta del Estado publica la resolución Real siguiente: Colombia de 7 de Marzo. En atención á la dañosa tendencia de muchos maestros de la „E1 coronel Hamilton y el teniente-coronel Campbell, en ■universidad de Basilea, y á los manejos perniciosos de las aso cargados de una comisión importante del Gobierno británico^ ciaciones de los estudiantes y otros que continúan en la universi llegaron el i.° de Marzo á Santafe…</t>
  </si>
  <si>
    <t>…ide. po de Flora, y otros lugares públicos y acostumbrados se fijaron El mismo periódico confiesa aun mas, á saber: qiie no es. también ejemplares de dicha bula. , , verdad que el coronel Hamilton, comisario britá»ico, haya re Al comunicar el Santo Padre la bula dsl jubileo a todos los galado á Bolívar y á Santander en nombre del Rey Jorje iv dos Obispos del mundo católico , les dirige también la epístola encí cajas de oro. El corouel habrá podido dar…</t>
  </si>
  <si>
    <t>…a anular cualquiera disposi pública de Colombia; pero de esto ya teníamos noticia, iconio ción del congreso que fuese contraria á sus medidas Scc.Estc dic también del discurso del coronel Hamilton. El presidente se ha tamen, según cartas particulares, fue inmediatamente discutido negado á recibir la caja de oro que dicho comisario le presentó en sesión secreta, y aprobado por la mayoría del congreso. en hombre de S. M. Británica, porque dijo no-estaba…</t>
  </si>
  <si>
    <t>…ue ha, llegado ¿ «su plaza persona que se hallaba en siguió con los revolucionarios españoles, y Mr. Canning repetirá Guayaquil cuando ocurrió aquella batalla, y confirma dicha al coronel Hamilton la carta que dirigió á SirGuiílenno Á'Coiirt carta, podemos anunciar sin rezelo lo siguiente: pocos dias antes de la rendición de Cádiz. En esta carta confesalia honradamente que suponía mas fuerza en los revolucionarios, Extracto de la áerrntx di Baldar por…</t>
  </si>
  <si>
    <t>…o de la Antigua): hay opinio sobre la independencia de la América, le dirá lo mismo que decía nes si se ¡e permitirá embarcarse para hablar con Lémur, y que ayer: „E1 discurso del coronel Hamilton al vicepresidente de haya un acomodamiento con el castillo, como deseamos. Colombia, y mas todavía la carta de Mr. Gual, ministro de es Ha sido apresada por la goleta Iguala, de la república , otra ta república, darian esperanzas que no están tan próximas á r…</t>
  </si>
  <si>
    <t>Han, Pablo de S M.</t>
  </si>
  <si>
    <t>Pablo de S M. Han</t>
  </si>
  <si>
    <t>…e Mayo. te hemos tenido tres muértos y ocho heridos de gravedad, con Hoy ha habido besamanos general en celebridad de los día* tándose en este número el bizarro alférez de fragata D. Pablo de S M. Han asistido los Embajadores y Ministros extrangeros, Llanes, que después de haber por su mano hecho un destrozo los Grandes de España, Títulos, Magistrados, Diputación de considerable al enemigo; recibió un tiro de pistola 'en la cara. los Reinos , Generales y G…</t>
  </si>
  <si>
    <t>Harrisoñ</t>
  </si>
  <si>
    <t>220</t>
  </si>
  <si>
    <t>…rte en El Canciller del Echiquier aseguró que no tenia ningún cono os alborotos, y las tropas fueron atacadas á pedradas y palos. cimiento de los procedimientos seguidos contra el Sr. Harrisoñ, Parece que esta medida que han querido ahora tomar los fabri-. y que por otra parte no era él partidario de las prohibiciones cantes, ha sido ya ensayada otra* muchas veces; pero siempre absolutas, acerca de lo cual daria bien pronto una prueba nada sin efec…</t>
  </si>
  <si>
    <t>Hay, Rafael</t>
  </si>
  <si>
    <t>Rafael Hay</t>
  </si>
  <si>
    <t>…arcelona, bajo la dirección del arquitecto de la Merced, fiscal idem: en sumario para verse mañana. del canal de Aragón D. Tiburcio del Cz»'*, consignando para D, Anjopio Pizarro, D. Rafael Hay, Pedro Corzano y Don estas obras 200&amp; rs. mensuales, que servirán para emplear mu Josef González, por aprehendidos como sospechosos en el Cam chos brazos, y sustentar varias familias en la próxima estación po de S. Roque, fiscal D. Diego de Reyes: en sumario.…</t>
  </si>
  <si>
    <t>He, Tomas de</t>
  </si>
  <si>
    <t>Tomas de He</t>
  </si>
  <si>
    <t>…de un individuo del ejército (fe Co I3»*S°"” 590......................... Málaga. lombia , y esto basta.. El papelito dice asi: aviso de o» teto. Santiagoá ig de Enero de r9if_Sr. coronel Tomas de He— En consecuencia del aviso publicado de orden del Rbt nues res._Mi querido amigo.„Ayer he tenido una larga conferencia tro Señor en ao de Mayo último, se han presentado en esta pri con el Sr. Errazuris, el vice-d¡rector. Este y Egaña prometen mera Secretaría…</t>
  </si>
  <si>
    <t>Hecho, Francisco Dionisio</t>
  </si>
  <si>
    <t>Francisco Dionisio Hecho</t>
  </si>
  <si>
    <t>…al Rey nuestro Señor. medio se consigue dar un nuevo impulso á las obras de uti lidad pública, y aliviar las clases menesterosas del Estado. El Capitán general de la Isla de Cubp D. Francisco Dionisio Hecho cargo S. M. de las razones expuestas por la Dirección, de Vives con fecha 20 de Diciembre último dirige á S. M. por y teniendo presente al mismo tiempo lo prevenido en su Real tuedio del Sr. Secretario de la Guerra la siguiente felicitación. decreto de t.° de…</t>
  </si>
  <si>
    <t>Heidek, Juan Josef</t>
  </si>
  <si>
    <t>Juan Josef Heidek</t>
  </si>
  <si>
    <t>…rvido nombrarlo Ad fante, ó carta á la junta llamada el gran Sanhedrin de los judíos ministrador de la puerta de Alcalá de esta Capital. de Paris , y á todo el pueblo Hebreo , por D. Juan Josef Heidek: un tomo en 4.0__Los Apologistas involuntarios, ó la Religión Con fecha 4 de Diciembre del año anterior ha recibido de cristiana probada y defendida por los escritos de los filósofos, por oficio S. M. la noticia de que habiendo llegado el 2 del mismo D. Josef…</t>
  </si>
  <si>
    <t>Heller</t>
  </si>
  <si>
    <t>…go solo de 2500 libras ester Francia están enteramente unidos á sus intereses materiales. linas ( 2í 5$) rs.) Nuestras relaciones con todas las Potencias pueden reducirse á la —EL doctor Heller, individuo de la academia Real de medicina, simple expresión de los principios de la Santa Alianza. Y es for ha comunicado á esta célebre sociedad en la sesión de 27 de Ju tuna que la Francia para ser rica y poderosa no necesite mas que lio un hecho, al cual…</t>
  </si>
  <si>
    <t>Henestrosa, Juan de</t>
  </si>
  <si>
    <t>Juan de Henestrosa</t>
  </si>
  <si>
    <t>24</t>
  </si>
  <si>
    <t>…y la obediencia pasiva de que no pueden prescindir De orden superior se advierte que el nombre Jcl Excroo. S¿los vasallos, no puede tampoco ir mas allá de lo que la necesidad fior D. Juan de Henestrosa, Gentilhombre de Cámara de S. M-, exija: sobre todo no pueden ni deben por acciones voluntarias, se ha omitido en las listas impresas para la Casa Real de los in y tal vez interesadas, pasar los límites señalados por la fidelidad dividuos de esta clase, por p…</t>
  </si>
  <si>
    <t>Henriqucz, Custodio</t>
  </si>
  <si>
    <t>Custodio Henriqucz</t>
  </si>
  <si>
    <t>…sejo Real de Lis Ordenes, teriormente prevenido , -en la escribanía; principal de Guerra de muy esencia! y directiva para los empleados y pretendientes ds esta plaza, al cargo, de D. Custodio Henriqucz. esta carrera; asi como para los gobernadores militares con.man Igualmente se subastan por orden de dicho Excmo. Sr., y bajo do político ó sin él. un tomo en 4.0 Se vende en Madrid eñ la las mismas condiciones, los almanaques de Navarra .Extremadura librería…</t>
  </si>
  <si>
    <t>Henrique</t>
  </si>
  <si>
    <t>…alacio, y el Sere Carlos Proles, Soldado de la cuarta compañía del onceno ba nísimo Sr. Infante D. Francisco, con motivo del cumpleaños de tallón, 1,286. tu hijo el Sermo. Infante D. Henrique tuvo besamanos, al que Gente de mar. asistieron los Embajadores, Grandes, Generales franceses, indi Josef Ramírez, Grumete de la fragata Lucía, 275 rs. re Juan viduos del cabildo, y otras muchas personas de distinción que Vasallo, Marinero de la fragata Sabin…</t>
  </si>
  <si>
    <t>Henriquez, Custodio</t>
  </si>
  <si>
    <t>Custodio Henriquez</t>
  </si>
  <si>
    <t>…deseos de que consigan su indepen can en el juzgado de la capitanía general de Castilla la Nueva y dencia. La contestación obtenida á sus peticiones siempre ha sido escribanía de D. Custodio Henriquez á exponer lo que les con envuelta en los respetos del derecho de dominio, ó llámese de venga en los citados autos, prevenidos que de no hacerlo se sus gentes, y hasta ahora ni la mas pequeña porción de la Grecia ha tanciarán en los estrados de la audiencia po…</t>
  </si>
  <si>
    <t>Her, Juan Miguel</t>
  </si>
  <si>
    <t>Juan Miguel Her</t>
  </si>
  <si>
    <t>…en esta parte gara y Perez: para el de Alhama á D. Nicolás de Bartolomé AIes espantoso, pues ha reproducido veneno en cantidad suficiente varez Pardo: para el de Rota yChipiona á D. Juan Miguel Her para trastornar el mundo entero. Dos ó tres ejemplares bastarán nández ; y para la vara de alcalde mayor de Arahal á D. Cris para hacerlo ver. Desde 1817 se han hecho 15 ediciones, que tóbal Benitez. han producido 430 ejemplares del Compendio del origen de lo…</t>
  </si>
  <si>
    <t>Her, Pedro Vidal Vera Pedro</t>
  </si>
  <si>
    <t>Pedro Vidal Vera Pedro Her</t>
  </si>
  <si>
    <t>…fin de que acudan por sí ó tonio Toribio, Andrés Madrona de Vera. Apercibimiento par» por medio de sus representantes á percibir de D. Francisco Pas en lo sucesivo á los testigos D. Pedro Vidal Vera Pedro Her tor y Calle, síndico del concurso, el dividendo que les ha cabi mosa Espejo, Francisco Munuera Mírete, Francisco Aguilar y do en el último reparto acordado; apercibidos que de no verifi Juan Baliester. Fue aprobada esta sentencia en 24 de Octubre, y carlo, se…</t>
  </si>
  <si>
    <t>Herá, Josef Gómez</t>
  </si>
  <si>
    <t>Josef Gómez Herá</t>
  </si>
  <si>
    <t>…a calidad de su fruto. El Jacobinismo, obra interesante en todos tiempos, y mas El Consejo general del departamento ha añadido 89 rs. mas en las circunstancias presentes: su autor D. Josef Gómez Herá estos primeros fondos. Las condiciones que han de verificarse mosilla. Tomo 2.0 Esta obra se publica sin período fijo por en para tener derecho á los premios son: haber plantado é ingerta- tregas de cuatro pliegos de impresión cada una , y para ella se re do…</t>
  </si>
  <si>
    <t>Hera, La</t>
  </si>
  <si>
    <t>La Hera</t>
  </si>
  <si>
    <t>…o»* confusión y oprobio, y sus inmundas plantas no volverán i escuadrones de dragones y alguna artillería de montaña. EL 21 manchar este suelo. exigió por una nota al gobernador y general La Hera 38^, pesos ,,Peruanos: tamaño favor lo debeis á la Providencia, que para pagar la tropa; y habiendo La Hera contestado no tener esta siempre vela en vuestro socorro, y quiso poneros á la sombra de suma, volvió á instar oficialmente de una manera insultante. L…</t>
  </si>
  <si>
    <t>…o; Antonio García Lujan , vecino de Carricln's, proce absoluto de nuestro amado Monarca; y que los mismos solda sado por la muerte violerta dada á Claudio Ovejero y escala dos del general La Hera, que se supone constitucional, y que miento de la cárcel deCarriches en 4 de Junio de 1815; y á To maliciosamente se ha querido confundir con Laserna, se pasaron mas Duran, alias el Cojo, Afi jar,dro Illescas, vecinos de la Ma á los Realistas; y todos se han…</t>
  </si>
  <si>
    <t>Heraña, Salvador de</t>
  </si>
  <si>
    <t>Salvador de Heraña</t>
  </si>
  <si>
    <t>…cción gene economía. En consecuencia se ha servicio S. M. nombrar para la ral de Provisiones, en dicho Sevilla él 28 de Noviembre de 1809, plaza de Oficial mayor primero de ella á D. Salvador de Heraña á favor de D. Manuel de Benjumea, cargo de D. Celestino Mo y Salazar: para la de mayor segundo á D. Pascasió Perez de San lina, Tesorero interino de la expresada Dirección, con'el último ta Cruz; y para la de Oficial segundo primero á D. Juan Josef endoso á f…</t>
  </si>
  <si>
    <t>Heredia, Joonzalo</t>
  </si>
  <si>
    <t>Joonzalo Heredia</t>
  </si>
  <si>
    <t>…osos que ha traído de Egipto Mr. cillería de Granadaá D. Antonio de la Parra: pira la de la Au Caillaud, los curiosos y antiquarios han distinguido úna bella diencia de Valencia á D. Joonzalo Heredia; y para una plaza de momia de un volúmen y de un peso extraordinario: en la cabe Alcalde del Crimen de la Audiencia de Sevilla á D. Francisco za tenia una corona formada de hojas de cobre dorado y de bo García Chaves. tones , imitando la hoja y el tierno frut…</t>
  </si>
  <si>
    <t>Heredia, Juan Antonio</t>
  </si>
  <si>
    <t>Juan Antonio Heredia</t>
  </si>
  <si>
    <t>…la Real capilla de Granada. lo de Dui¡uede Aosta, que conservó-hasta 1802 , en cuya épo ca el Rey Carlos Manuel, su hermano, abdicó la corona en su El Reí se ha servido nombrar á D. Juan Antonio Heredia favor. En 1814 comenzó la restauración de la Monarquía de para la Fiscalía del Consejo y Cámara. Cerdeña en la persona de Victor Manuel. Este Príncipe estaba dotado de cualidades poco comunes, y disfrutaba del amor de Atendiendo S. M. á los méritos y servicio…</t>
  </si>
  <si>
    <t>Heredia, Juan Antonio Sánchez</t>
  </si>
  <si>
    <t>Juan Antonio Sánchez Heredia</t>
  </si>
  <si>
    <t>…amente de la aventura, y recompensó con munificencia riega , con la antigüedad que le corresponde, optando al destino Real el zelo del guardia. que este deja el fiscal mas moderno D. Juan Antonio Sánchez Heredia, á quien ha tenido á bien ¿aclarar la antigüedad *del NOTICIAS DE ESPAÑA. * «Consejo desde el dia de su nombramiento: para la segunda fisca Cádiz 22 de Junio. lía de dicho Consejo, que resulta vacante, ha nombrado S. M. al -i- NOTICIAS DI1 PERU. alcalde de Co…</t>
  </si>
  <si>
    <t>Heredia, Narciso de</t>
  </si>
  <si>
    <t>Narciso de Heredia</t>
  </si>
  <si>
    <t>…se con Cange de lat ratificaciones.viene que no obstante la fijación del término pie venido en el art. i.°, dichas tropas serán llamadas á Francia luego que S. M. Los infrascritos D. Narciso de Heredia, Conde de Ofalia, el Rey de España no las creyese ya necesarias, y asi lo hubiere Caballero Gran Cruz de la Orden Americana de Isabel la Cató manifestado. S. M. el Rey de Francia se reserva por su parte el lica , de número de la Real y distinguida Orden Españ…</t>
  </si>
  <si>
    <t>Herinida, Benito Ramón de</t>
  </si>
  <si>
    <t>Benito Ramón de Herinida</t>
  </si>
  <si>
    <t>…illa de 300 ó mas hombres, y‘ El Paraíso perdido de J. Millón , poema ingles, traducido al después no se le encuentra con 10, y que por su cabeza han ofre castellano por el Excmo. Sr. D. Benito Ramón de Herinida. cido 33 pesos’: que en el Llano intento levantarse la gente de co Este nombre, que conservarán con aprecio asi. los fastos de la fi lor contra los blancos; pero habiendo sido descubierta esta cons delidad corno la república de las letras, brilla en la traduc…</t>
  </si>
  <si>
    <t>Hermosllla, Josef Gómez</t>
  </si>
  <si>
    <t>Josef Gómez Hermosllla</t>
  </si>
  <si>
    <t>…ía de la Francia: para El Jacobinismo, obra útil en todos tiempos, y necearía en ello estableció clubs de correspondencia y de engaños en las pla las circunstancias presentes, por D. Josef Gómez Hermosllla, zas fronterizas mas principales; y sin duda bajo su dirección hu tomo 3.0 Éste y los dos anteriores tomos se hallan de-venta en bieran llegado á ser muy peligrosas estas maniobras, si la divina: Madrid 4 24 rs. vn. cada-uno eá las librerías de Pa?, Quirós y…</t>
  </si>
  <si>
    <t>Hermoso, Fernando</t>
  </si>
  <si>
    <t>Fernando Hermoso</t>
  </si>
  <si>
    <t>…do sistema constitucional. Serán adde Jaca: para la Canóngfa de Córdoba, vacante por muerte dé-1 mitidosá firmar la oposición presentando ó remitiendo al Exce D. Juan Treviila , á D. Fernando Hermoso, Canónigo de Coria:"• lentísimo Sr. Patriarca memorial con su fe.de bautismo legalizada para la Canongía de la Jdetropolitana deí Granada’,•' Vacante por en el término'de 40-djas, que- fenecerán en 2Ó de labrero próxi* muerte de D. Josef Maduéfio, ai Presbíte…</t>
  </si>
  <si>
    <t>Hernández</t>
  </si>
  <si>
    <t>…que con solo una centella amigos han sido víctimas de la adhesión que le profesaban. De habrá una explosión terrible en esta parte de América. Los insur los presos el 9 de Mayo el general Hernández y el coronel Angentes de Guadalajara desafian al Dictador Bravo con todas sus toyo fueron condenados á muerte dos dias antes que Itúrbide sa fuerzas, y se les puede mirar como la vanguardia de Itúrbide. hiciese á la vela en Inglaterra. Los demas han sido envi…</t>
  </si>
  <si>
    <t>Hernández, Agapito</t>
  </si>
  <si>
    <t>Agapito Hernández</t>
  </si>
  <si>
    <t>…ios, de los cuales han de darse íoo.anuales á la viu Antonio Lucero, D. Fernando Sánchez , D. Bernardino Aguilar, da del anterior, de edad de 76 anos, durante, su vida. La pbli— ; D. Agapito Hernández, D. Francisco Izque y D. Manuel Mos- gacion es asistir á los enfermos paisanos y militares que. se je- j queda: el empleo efectivo de teniente á D. Narciso Irigoyen, ciban en sú hospital, y á los pobres de solemnidad 'qué , esteú en ; D. Gaspar Segura, y el d…</t>
  </si>
  <si>
    <t>Hernández, Casiano</t>
  </si>
  <si>
    <t>Casiano Hernández</t>
  </si>
  <si>
    <t>…osas contra los católicos de Irlanda, tonio Andraca, D. Vicente Chacón y Robleda, D. Francisco -aunque escriban en un país donde son tolerados todos los cultos. Martin Hernández y D. Casiano Hernández. El mundo todo puede juzgar del bien que hacen á la humanidad Siguen las gracias concedidas por el Rei~ nuestro Señor al ejército estos publicistas, que sin cesar alarman contra los Soberanos le Real del i'erú. gítimamente constituidos, hacen el elogio de tod…</t>
  </si>
  <si>
    <t>Hernández, Juan Miguel</t>
  </si>
  <si>
    <t>Juan Miguel Hernández</t>
  </si>
  <si>
    <t>…ensa, sin que haya ocurrido en nin mante: para la de Lorca á D. Agustín de Cuadros: para la de guna parte el mas léve motivo de disgusto, de suerte que parecía Villalba de Alcor á D. Juan Miguel Hernández: para la de Po una fiesta de' familia. Ha habido ademas iluminación general, en sadas á D. Josef María Jiménez Muñoz: para la de Huecija á Ja que se ha esmerado todo el pueblo, asi en la variedad, co D. Josef Antonio Alcaráz: para la de Igea á D. Jacinto Mart…</t>
  </si>
  <si>
    <t>Hernández, Lino María</t>
  </si>
  <si>
    <t>Lino María Hernández</t>
  </si>
  <si>
    <t>…ertad de la imprenta en Francia, ahora‘los ve iglesia colegial de Bélmonte ,1 obispado de Cuenca , por: promo mos incomodados con ella, porque contra sus esperanzas, noto- ción de D. Lino María Hernández á la dignidad de tesorero de dos hablan tomo ellos, y se les combate con sus propias armas. ella, á D. Manuel Gregorio López: para la canongía de la igle^ Para:darles gusto se ha de decir con ellos, que es preciso dar li ‘sia colegial de Santa Fe de la: ciuda…</t>
  </si>
  <si>
    <t>Hernández, Manuel</t>
  </si>
  <si>
    <t>Manuel Hernández</t>
  </si>
  <si>
    <t>…el Genio del Cristianismo, del escrito sobre Buo- guida intentaron repetir igual asesinato en la cárcel de Corte con iiafarte y los Barbones, que'el autor de la Monarquía según la D. Manuel Hernández, alias el Abuelo; pero la guardia de tropa Carta y dJ Conservador. ¡Podrán jamas olvidar los realistas al permanente, haciendo su deber, les obligó á desistir de su sangui que los ha defendido y los ha salvado?” nario intento. Tampoco estuvo exento de su rabi…</t>
  </si>
  <si>
    <t>Herranz, Diego</t>
  </si>
  <si>
    <t>Diego Herranz</t>
  </si>
  <si>
    <t>…as el mal que se hacen á sí misr nifestará la-persona con quien deberá tratar. ■ mas si impiden qué él Rey de España lo sea de las Indias. Compendio ide la aritmética universal'de D. Diego Herranz Y contrayéndome á mi oferta , los Sres. editores de Londres para el uso de las escuelas de primeras letras. Consta de 15- pliegos y-Parls habrán'visto el estado político y'mercantil de la Ntievá- én 8.°, y contiene en forma de diálogo los principios elementales…</t>
  </si>
  <si>
    <t>Herrera</t>
  </si>
  <si>
    <t>…halle dotado de.un candor virginal: se dice btati pauperes spi- siete diputados. Reunido este trata de que sea gefe del Estado ritut pero no es asi cuando se trata de política. el brigadier Herrera. Guadalupe Victoria aun se halla allí, y di Lo repetimos: el Courrier de París debe ir á consultar al de cen que resiste regresarse á Méjico. Santana durmió el 30 de Abril Londres, y este que hace seis meses parafraseaba tan lindamente en hta. Fe (pusblecito…</t>
  </si>
  <si>
    <t>…fe de terior llegó una barca, salida del casrillo , y que quedaba nom dia cor. santo y seña, intentó sacar de la Inquisición á los Itur— brado Gobernador del estado de Vecacruz el brigadier Herrera. bidistas, y poner á Andrade á su cabeza para realizar el, plan de Ja calle de Cela ya: fue preso en el mismo acto, y hubiera sido muy pronto ejecutado sin la fuga que consiguió. ANUNCIOS. El prelado de Puebla no olvida el restablecimiento del ideal trono imp…</t>
  </si>
  <si>
    <t>Herrera, Domingo.de la</t>
  </si>
  <si>
    <t>Domingo.de la Herrera</t>
  </si>
  <si>
    <t>…a Capitanía general de Castilla la Nueva. se cita y emplaza por término de 30 dias, contados des Iftdice de ¡os decretos, órdenes y circulares insertos en este periódico de hoy, á D. Domingo.de la Herrera , voluntario de línea de en el mes de Abril. Cádiz, cuyo paradero,se ignora , para que comparezca en dicho Circular del Consejo Real para que los Abogados, Escriba tribunal ¿ contestar en ciertos autos civiles, formados á pedi nos y Procuradores,'recibidos de…</t>
  </si>
  <si>
    <t>Herrera, Francisco</t>
  </si>
  <si>
    <t>Francisco Herrera</t>
  </si>
  <si>
    <t>…vo de esta noticia la expedición que debia salir de Val Reina, sargento mayor D. Josef Antonio de la Banda, capitán paraíso para invadir á dicha provincia de Chiloe quedaba en sus D. Francisco Herrera. pensión. Núm. 11 de los Andes. Empleado en la comisaría del ejérci Su arribo á este puerto asegura ser con motivo de refrescar to D. Andrés Fariña. y proveerse de víveres y aguarda para continuar su.viage á Bata- Granaderos á caballo. Capitán D. Josef María…</t>
  </si>
  <si>
    <t>Herrera, Gabriel</t>
  </si>
  <si>
    <t>Gabriel Herrera</t>
  </si>
  <si>
    <t>…dres. En aquel pais los las Alpujarras del reino de Granada á D. Vicente Jiménez Gra bancos particulares no trafican del mismo modo que en Francia. nados : para el de Medinaceli á D. Gabriel Herrera: para el de „ El gran beneficio de los banqueros en Inglaterra proviene de las Dueñas á D. Juan Cano Muñoz: para el de Lcdesma á D. Fran grandes sumas que dejan en su poder, hasta que los depositarios de cisco de Paula Grande: para el de Velez-Málaga á D. Jul…</t>
  </si>
  <si>
    <t>Herrera, Josef María</t>
  </si>
  <si>
    <t>Josef María Herrera</t>
  </si>
  <si>
    <t>…rrientes los vales de la Cádiz............... Comisionarlo L&gt;. .Benito de la Piedra. citada creación, pagando á sn entrega el primer semestre, confor Canarias..,....i. Comisionado D. Josef María Herrera. me á lo resuelto por el Rey nuestro Señor por Real orden de 13 Ceuta.............. En el Ministerio de Real Hacienda, .de Junio último. En estas circunstancias, y á pesar de que la Ciudad Réál.i En Ja 'intendencia. mencionada ofitiña'se ocupa eñ la renovació…</t>
  </si>
  <si>
    <t>Herrera, Juan Bautista de</t>
  </si>
  <si>
    <t>Juan Bautista de Herrera</t>
  </si>
  <si>
    <t>…as dignidades eclesiásticas de nues pns:on, la limosna de 2 rs. díanos pagados por los fondos de tro reino, los negocios concernientes a la Renglón católica ¿Propios de Vilches. A D. Juan Bautista de Herrera, cuia de Ar instrucción pública, los gastos del clero católico, de los edificios quillos, que se lo aaractc con alguna prebenda en La catedral de diocesanos, de los colegios Reales y sus dotaciones. ^ Jaén , y que para ello se le recomiende a la Cámara y R Ob…</t>
  </si>
  <si>
    <t>Herrera, Mañuela</t>
  </si>
  <si>
    <t>Mañuela Herrera</t>
  </si>
  <si>
    <t>…s ruinas del evangelio. Véase si ho el si Vadillo, Doña Tomasa Almarza, Doña Melchora Menaza, guiente párrafo de la memoria de Mr. Carlos Remusat, que man Doña María dél Carmen ,y Doña Mañuela Herrera, D, Juan de dó imprimir la sociedad. Torres y.Roel, Doña .María Manuela Osteret, D. Pedro Dega,,Es un principio de estos, tiempos que el hombre tiene derechos no y Búrgos, D. Antonio de las Cuevas, Doña María Martí que están con el gobierno en la misma relaci…</t>
  </si>
  <si>
    <t>Herrera, Nicolás</t>
  </si>
  <si>
    <t>Nicolás Herrera</t>
  </si>
  <si>
    <t>…ó la sesión. bierno federal, con gran peligro de la existencia del Emperador: __Nada hay incontestable bajo del sol; por todas partes aparece 2.0 Queá pesar délas insinuaciones de D. Nicolás Herrera , secre la oposición ó la contradicción; y en prueba de ello aqui se nos tario del barón de la Laguna, para someter el Paraguay aí Brasil presenta un tal Kauftmann publicando una refutación del sistema (como lo hizo con su patria Montevideo), lo que este sufr…</t>
  </si>
  <si>
    <t>Herrera, Ventura</t>
  </si>
  <si>
    <t>Ventura Herrera</t>
  </si>
  <si>
    <t>…. Don García y Andrés Salgado. Josef Tomas Muñoz, caballero del hábito de Santiago, adminis Todos estos presos fueron escoltados por algunos milicianos trador de la casa de Uclés. D. Ventura Herrera, contador de nacionales y otros del batallón sagrado, á quienes igualmente Reales maestrazgos. D. Casimiro Antonio Bontempo, escriba acompañaron los comisionados del gobernador que se hallaban no. D. Manuel Pedro Arroyo, contador de rentas Realas. Don instrui…</t>
  </si>
  <si>
    <t>Herrezuelo, Josef Hernández</t>
  </si>
  <si>
    <t>Josef Hernández Herrezuelo</t>
  </si>
  <si>
    <t>…olorosas de que hemos sido testigos. la iglesia colegial de Santillana, diócesis de Santander, vacante El Rey en pie, y rodeado de su Real Familia, las recibió en por promoción de D. Josef Hernández Herrezuelo á prebenda la sala del trono, que estaba colgada y tapizada de color mora de esta iglesia catedral, á D. Josef de Hoyos Guerra: para la dignidad de chantre de la iglesia catedral de Mondoñedo, vacan do. Las señoras se dirigieron después a la habitación dé Mad…</t>
  </si>
  <si>
    <t>Hervas, Juan Josef</t>
  </si>
  <si>
    <t>Juan Josef Hervas</t>
  </si>
  <si>
    <t>…os se advertía bailar enagenados de el de Herrera del Rio Pisuerga á D. Manuel Sotillos Montejo; placer y gusto, caminaba al paso acompasado del carro-, la ar y para el de Pruna á D. Juan Josef Hervas. moniosa construcción de este, la uniformidad del trage de l.-.s 1 2 Para el juzgado civil de la ciudad de Cádiz á D. Joaquín de ninfas, cuyas cabezas estaban coronadas de flores; las aguas olo la Escalera y Benedicto: para la vara de alcalde mayor de Btii- r…</t>
  </si>
  <si>
    <t>Hervás, Lorenzo</t>
  </si>
  <si>
    <t>Lorenzo Hervás</t>
  </si>
  <si>
    <t>…y la dios de que se han valido para efectuarla los enemigos de la Re segunda con azúcar, café, palo y un pasagero. Dicen dichos ca ligión y del Estado : obra escrita por el abate D. Lorenzo Hervás pitanes que el dia 12 del corriente á las cinco y media de la tar y Panduro, Bibliotecario de N. S. P. Pió vn. El examen de las de, hallándose en la lat’tud de 36 y 48, y longitud 20 de Cá causas de una revolución tan espantosa como la francesa, y de diz, avi…</t>
  </si>
  <si>
    <t>Hese-Hom-, Felipe de</t>
  </si>
  <si>
    <t>Felipe de Hese-Hom-</t>
  </si>
  <si>
    <t>…espacio de muchos tria, y no se dice quien le sucederá en, el mando del ejército de dias en los papeles ingleses, acaba de poner en claro hasta no Ocupación. En el dia lo manda el príncipe Felipe de Hese-Hom- dudar de estei misterio de iniquidad. burg. Los austríacos ocupan al presente todos los puertos del rei ¡Y bien, se ha verificado! Felizmente podemos decir que no. no de Ñapóles, y observan con el &lt;mayor cuidado las naves que Si estuvieran con ellos todos los…</t>
  </si>
  <si>
    <t>Hidalgo, Josef</t>
  </si>
  <si>
    <t>Josef Hidalgo</t>
  </si>
  <si>
    <t>…estaban en ella.” Antequera á D. Ramón Romero Prieto: para el de inato ccu ^_I.os griegos han establecido por fin su independencia después canongía unida de la catedral de León á D. Josef Hidalgo: para de ocho años de lucha señalados por una serie de triunfos, yes el de la catedral de Segó vi a á D. Antolin Oarca Lozano’ para probable que las Potencias de Europa la reconozcan. Sin embar el de la catedral de Coria á D. Antonio Martínez Oliva: para eL g…</t>
  </si>
  <si>
    <t>Hide</t>
  </si>
  <si>
    <t>…mpleaños se cuentan lai provocaciones, y estaba-reservado áiíitWtfós dias ver cometerse siguientes: ■ . en el lugar santo, én públicoj y cón'desíjjrub premeditado, lahor- •r- - Al barón Hide dc Netiville, embajador de S. M. Cristianísi peza mas infame', y itó atraer sobre sil -RiiMor otra pena - que la ma, el título de conde de Bemposta: al duque de Villahermosa, que se impone á un liger o ' delito civil.' Esto ha dado Ocasión á embajador de S. M…</t>
  </si>
  <si>
    <t>Hinojosa, Antonio Becerril</t>
  </si>
  <si>
    <t>Antonio Becerril Hinojosa</t>
  </si>
  <si>
    <t>…respeto; ¡y cómo disgustarlos? En nues Hernández: para la de la Bañeza'á D. Juan García Monsalve: tros continuos apuros aprontan al gobierno los 30,40, 50 y para la de Brihuega á D. Antonio Becerril Hinojosa: para la de hasta ioo9 duros (bien que siempre en cuenta de los derechos Santa Cruz de Múdela á D. Serafín Velazquez de la Parra: para que devengan sus introducciones, hacen estos préstamos anti la de Villamañan á D. Manuel Martínez Fernandez: para la de cipa…</t>
  </si>
  <si>
    <t>Hobbs</t>
  </si>
  <si>
    <t>…la aca jo , le enviaba con el bote algunos prisioneros americanos que demia de nobles artes de esta ciudad D. Manuel Roca, forman habían sido extraídos de "na goleta española. El .teniente Hobbs do de base á este trono una lápida imitando al mármol deCarra- volvió entonces.á bordo de la Shark, y al cabo de una hora se ra, en donde en letras, imitando al bronce dorado, se lee: A vieron dirigirse á aquel buque dos botes , uno de ellos con bande nuestro…</t>
  </si>
  <si>
    <t>Holland</t>
  </si>
  <si>
    <t>…as el Marques á los Estados de la De todos lados.se oyen voces de escuchad, distinguiéndose América meridional, gobernada, como..cree, por los principios particularmente la voz de lord Holland. liberales: admira ia conducta de los Estados-Unid ,s, y por la El conde de Liverpool continúa: ,,S. A. R., tanto en Francia carrera que han seguido estos no duda en asegurar que en muy como en España, ha trabajado por reprimir el espíritu de exal pocos años…</t>
  </si>
  <si>
    <t>…de defenderle en toda época hasta verter la úl que nada hará sin la mas madura premeditación.” tima gota de nuestra sangre; yes indispensable para que se cumpla, Hablaron después lord Holland y el Conde de Dornley, y se observéis la disciplina militar: esta se cifra en la subordinación ■votó la contestación por unanimidad. y obediencia: ya la tenéis acreditada con respecto á mí; pero la NOTICIAS DE ESPAÑA. debeis acreditar con mas extensión, si es…</t>
  </si>
  <si>
    <t>…la que se declarase que el poder ejecutivo supremo, com zos ordinarios de Irlanda, se ha separado la Cámara, anunciando puesto de Michelena, Domínguez y Guerrero, habia perdido la lord Holland que cl-dia 12 presentará una proposición sobre el confianza de la nacion(i), y en su consecuencia que se procedie empréstito austríaco. se á reemplazarlo antes que llegase el Cónsul británico. Y esta Cámara de los Comunes. proposición, aunque fue apoyada con…</t>
  </si>
  <si>
    <t>…Francisco Emperador. = Como escribano de ayunta ción que debe la Inglaterra á los que respetan sus leyes. (1) miento , Manuel Pajares Guigehux.” El conde de Liverpool responde al lord Holland , diciéndole que parece estar poco instruido de las negociaciones que media NOTICIAS EXTRANGEHAS* ron en aquella época entre el Gobierno francés y el de S. M. EGIPTO. El lord Canciller se admira de que en unaCámara conservado ra de los derechos de la corona s…</t>
  </si>
  <si>
    <t>Horna, Manuel</t>
  </si>
  <si>
    <t>Manuel Horna</t>
  </si>
  <si>
    <t>…tendido establecer su pretendida independencia han podido decir El de Comandantes de infantería y caballería, áD. Felipe Ri con Mirabeau: bero, D. Diego Pacheco, D. juan de Lugo, D. Manuel Horna, Y nosotros también sabemos que ia roca Tarptya está cerca del D. Pedro Becerra, D. Domingo Echezarraga, D. Tomas Moró Capitolio. te, D. Juan Antonio Rodríguez, D. Francisco Ortiz, D. Luis __ La asociación católica de Irlanda cada dia toma mas incre Labraque,…</t>
  </si>
  <si>
    <t>Hoyo, Manuel Jimehez y</t>
  </si>
  <si>
    <t>Manuel Jimehez y Hoyo</t>
  </si>
  <si>
    <t>…a la una. Al mismo mas fuertes que se han opuesto. Contiene cuanto debe saberse so tiempo ha mandado la Academia que se tengan á la vista otras bre este precepto eclesiástico. Por D. Manuel Jimehez y Hoyo. medallas de plata y cobre acuñadas en celebridad del' casamiento Se vende á 3 rs. en las librerías de Collado y de Vijla. dél Sr. D. Cárlos iv con Doña María Luisa de Borbon, cuyos Opinión sobre la Constitución política de la Monarquía espa tipos fueron tamb…</t>
  </si>
  <si>
    <t>Hozozobras</t>
  </si>
  <si>
    <t>…Un diario de la mañana anuncia que ayer tuvieron una gran dados y la benevolencia vuestra y de vuestros Mayores; continuas comida los individuos de la oposición, á que asistieron lord Hozozobras y repetidos'riesgos amenazaron estos últimos días á la lland y el Marques de Landsdown, habiendo convidado á Mr. venturosa y privilegiada Isla de Cuba: los perversos é infernales Canning. desorganizadores de los inmediatos continentes extendieron sus «Quérqui…</t>
  </si>
  <si>
    <t>Huecas, Angel Joséf de</t>
  </si>
  <si>
    <t>Angel Joséf de Huecas</t>
  </si>
  <si>
    <t>…darle probar uno tras nes: para una canongia tí-s Jai misma iglesia catedral, vacante de otro de todas las drogas y caldos que hay en ella......! por muirte de D. Leandro Bejar, á D. Angel Joséf de Huecas:</t>
  </si>
  <si>
    <t>Huerta, Manuel García</t>
  </si>
  <si>
    <t>Manuel García Huerta</t>
  </si>
  <si>
    <t>…año para los de tivo de nuestras esperanzas sin ei favor del Altísimo,que exten- Ultramar. dia su diestra poderosa sobre la causa mas justa que se ha pre Los hijos ó herederos de D. Manuel García Huerta, Alcalde sentado en los siglos, y sobre vuestros heroicos esfuerzos, con mayor que era de Ciudad-Rodrigo á la entrada de los franceses que despreciando todos los peligros acometiais como leones so en aquella plaza en 1810 , acudirán en esta corte á la calle d…</t>
  </si>
  <si>
    <t>Huéspedes</t>
  </si>
  <si>
    <t>…„E1 Capitán general de esta Isla de Puerto Rico ha recibido tisfacción de poseer en su recinto tan augustos como deseados parte de haberse restablecido el Gobierno del Rey nuestro Señor Huéspedes. en el pueblo de Riopiedras el dia 4 de Diciembre último.” Esta mañana á las doce la Real Universidad, compuesta de los profesores y graduados de todas las facultades, se presentaron ANUNCIOS. con sus respectivas insignias á felicitar á SS. MM. y AA., y su Se…</t>
  </si>
  <si>
    <t>Hunter</t>
  </si>
  <si>
    <t>…é, implorando profundamente la,santa intercesión Til ad elfia 5 de Noviembre. de. nuestro excelente maestro,, gloria del mundo, cuaksquiérá Antes de ayer 3 llegó a esta ciudad el teniente Hunter de la quesean íai dificultadesde, un. asunto, ño podrá menos, fie con fragata de guerra anglo-americana United States. Este oficial fue cluirse felizmente'. . ,. ... despachado de Lima el 31 de Julio por su comandante con plie „E1 negocio mas importante es la…</t>
  </si>
  <si>
    <t>Hurtado, Antonio Curzo y</t>
  </si>
  <si>
    <t>Antonio Curzo y Hurtado</t>
  </si>
  <si>
    <t>…eron ¡os demás oficiales despavoridos to de Doña María Antonia Menendez , natural de dicha ciudad, sin saber;la ruta que habían de tomar, pues que ni tropa ni mu- muger que fue de D. Antonio Curzo y Hurtado, natural y ve ai dones, ni artillería les habia dejado el ejército .Realista, de cino que fue de esta corte. modo que al remitir el periódico uno de los disidentes de Buenos- Por providencia del Sr. Cavia, Alcalde de la Real Casa y Aires á otro, le dice: ,,Po…</t>
  </si>
  <si>
    <t>I, Foissac</t>
  </si>
  <si>
    <t>Foissac I</t>
  </si>
  <si>
    <t>…el despotismo, entre los Borbones y Bona valor é intrepidez.zrEI Teniente general comandante de la divi parte; y era menester también el testamento de un tirano para sión ce Cádiz vizconde Foissac I.atour.erPcr extracto conforme, apreciar dignamente el de un Rey. Ei General en gefe vizconde Digeon. Digámoslo de una vez, el testamento de Bonaparte es el ma VARIEDADES. yor de sus crímenes, puesto que los ratifica todos. Como su au tor no ha podido concebirl…</t>
  </si>
  <si>
    <t>I, Francisco de Paula</t>
  </si>
  <si>
    <t>Francisco de Paula I</t>
  </si>
  <si>
    <t>…ole prevenido que se atuviese á las re plaza de Secretario de mi Consejo de Estado, vacante por falle sultas, repuso que se le dijese francamente si rompía el castillo cimiento de D. Francisco de Paula I.una. Tendrase entendido en el fuego contra la plaza, pues que estaba seguro que esta no lo mi Consejo de Estado para su cumplimiento.asEn Palacio á 2 de rompería: conociéronse sus intenciones, y se le repitió la sapa ra Febrero de 18 24.=Al Secretario interino…</t>
  </si>
  <si>
    <t>I, Julián</t>
  </si>
  <si>
    <t>Julián I</t>
  </si>
  <si>
    <t>…Madrid 18 de Setiembre de i824.=E1 Ge María Chehueca, subteniente D. Tomas Cavanillas, ídem Don neral en gefe=Firmado=Vizconde Digeon. = B! General gefe de Manuel Gómez, amanuense secretario D. Julián I.eon. Estado mayor general del ejército=Conde &amp;íe¡nad¡er.” Primer ayudante del E. M. de los Andes. S-.rgento mayor __ S. M. ha resuelto que con motivo del fallecimiento de D. Juan Arguero. Luis xvni vista la corte luto por tres meses: los dos primeros de Oficia…</t>
  </si>
  <si>
    <t>I, Señor.seA</t>
  </si>
  <si>
    <t>Señor.seA I</t>
  </si>
  <si>
    <t>…r tan crítico estado; pero si tal catástrofe sucediese , los vecinos por su Rey y Soberano. Lérida 16 de Noviembre de 1823.= de Tarazona perecerán primero antes que ver á su Rey y Señor Señor.seA I.. R. P. de V. M.-=E1 Gobernador, Blas de Four- natural ó ultrajado ó privado de la menor de las prerogativas, nas.=Fermin Gigó, Alcalde mayor.=Antonio de Gomar—Ma— que son inherentes á la dignidad del Trono que heredó de sus nuel Baltasar de Tapies.=Bautista d…</t>
  </si>
  <si>
    <t>Ibarguengoitia, Bernardino de</t>
  </si>
  <si>
    <t>Bernardino de Ibarguengoitia</t>
  </si>
  <si>
    <t>…y actividad. El público Barcelona....... Comisionado D. Mariano higuera y Pont. ha visto jin embargo' realizadas sus esperanzas, ’y ‘que sobrepu—: Bilbao............. Comisionado D. Bernardino de Ibarguengoitia. jando el’zeló'dedicha oficüiaaquellos obstáculos, ha renovado Burgos............. " En l;v intendencia. yá ^puesto eu su curso y Circulación corrientes los vales de la Cádiz............... Comisionarlo L&gt;. .Benito de la Piedra. citada creación, pagando á sn…</t>
  </si>
  <si>
    <t>Ibarlucea, Josef de</t>
  </si>
  <si>
    <t>Josef de Ibarlucea</t>
  </si>
  <si>
    <t>…esperanzas de reparar las malas resultas llaniz: para el- de Carrion á D.'Gilidé S. Juan Benito: para délos últimos sucesos. La tentativa de insurreccionar' los pue él de Avila á D. Josef de Ibarlucea i'para’el de Marbella á Don blos de Basco le ha sido infructuosa-El virey La serna, que ya Andrés Gabriel Cánovas: para el dé Gua'dix í D. Domingo Jono tiene enemigos quí Combatir en lo interior, ha reunido mal Síf Fernandez-Martínez: para el-de Agrédá á D. J…</t>
  </si>
  <si>
    <t>Ibeyes, Juan Breña y D- Marcelino</t>
  </si>
  <si>
    <t>Juan Breña y D- Marcelino Ibeyes</t>
  </si>
  <si>
    <t>…González: para la vara de alcalde mayor Juan-Bautista Eguía: de alféreces á los sargentos primeros Don de Adra, Berja y Dalias á D. Miguel Antonio Cómpani: para Patricio Jiménez, D. Juan Breña y D- Marcelino Ibeyes. la de Arroyo del Puerco á D. Josef María de Tresgallos y Bueno: Escuadron de dragones del Rey. Grado de capitán- al te para la de Alcañices á D. Josef González Suarez: para la deFer- niente D. Felipe Negron: dé teniente ál alférez D. Cosme Mar «annuñez á D.…</t>
  </si>
  <si>
    <t>Iek-</t>
  </si>
  <si>
    <t>…, y que de V. E., fecha 12 del presente mes, respecto def restableci dándose dormido fue asesinado por la Reina, ayudada de dos miento en toda la plenitud del gobierno de S. M. el Sr. D. Iek- grandes de la corte, y echado en un estanque contiguo al pala nando vn en estos sus dominios , tengo la satisfacción de acom cio. Los jueces acudieron á investigar el motivo de su ausencia, pañar á V. E. ejemplares impresos de la orden general, y por ella y s…</t>
  </si>
  <si>
    <t>Ig</t>
  </si>
  <si>
    <t>…López de Laudache: para una canongía presbiteral en la puesta ni domicilio se le han de entregar intereses!.... Asi es que santa iglesia de Barcelona, vacante por fallecimiento de D. Ig el que ha querido hacer el ensayo ha perdido el dinero y hecho nacio Jipell, á D. Rafael Bonet: para otra, vacante por el de retraer á ios demás , para no cuidar sino de redondear sus nego D. Luis Duran, á D. Salvador Vilella: para otra diaconil, va cios , y…</t>
  </si>
  <si>
    <t>Igna, Josef</t>
  </si>
  <si>
    <t>Josef Igna</t>
  </si>
  <si>
    <t>…artículo de Londres. nes D. Josef Bello, D. Josef Uguet, D. Pedro Peña, D. Miguel (2) Sin admitir ni impugnar la causa á que este sabio viageVentura Bahamonde: capitán efectivo al teniente D. Josef Igna ro atribuye el estado del espíritu político de Colombia , nos apro cio Tiscar : grado de capitán á los tenientes D. Juan Gil, Don vecharemos de su justa observación para inferir, que la revolu Juan Segura, D. Miguel Valenza, y al segundo ayudante Don ción es…</t>
  </si>
  <si>
    <t>Igna, Pedro</t>
  </si>
  <si>
    <t>Pedro Igna</t>
  </si>
  <si>
    <t>…e de Fernando vn, sobre intimidar y querer seducir á varios testigos Narciso Muñoz, vecino de esta corte, para que en el término al tiempo de las ratificaciones en la causa contra D. Pedro Igna preciso y perentorio de 15 dias, que por segundo se les señala, cio Chico y consortes, de quienes era defensor; y remitida á contados desde esta fecha, comparezcan por sí ó por medio de S. E. en sumario, dispuso se sobreseyese, quedando en libertad procurador…</t>
  </si>
  <si>
    <t>Ignacio</t>
  </si>
  <si>
    <t>…do ignominiosamente al ingreso de su usurpado tiránico América meridional; y para Secretarios, sin ¡preferencia en el gobierno. orden, y sin perjuicio de asistir á sus destinos, á D. Ignacio „Anteqitera, Señor, espera juntamente con la mayor ansie Echevarría y á D Francisco Bartolomé Colombo, Oficiales agre dad ver puesto en planta vuestro Real decreto sobre restitución gados de la Secretaría de la Dirección general de Rentas. de jesuítas, porque…</t>
  </si>
  <si>
    <t>Ignacio, Juan</t>
  </si>
  <si>
    <t>Juan Ignacio</t>
  </si>
  <si>
    <t>…inet. da la independencia; aunque otros mas reflexivos ya confiesan Ignorándose la residencia de D. Antonio, D. Josef, D.Fran que hn de suceder todo lo contrario. cisco de Paula , D. Juan Ignacio , Doña Juana María, Doña Ma Observa uno de ellos lo que pasa en la Grecia y en elNuevo- ría Angela, Doña Catalina, Doña Francisca yDoña María Lui Mundo, y halla un contraste inexplicable. Los griegos ,dice, tie sa Orell, sobrinos y herederos del difunto señor…</t>
  </si>
  <si>
    <t>Ilarraza, Josef Joaqujn Díaz de</t>
  </si>
  <si>
    <t>Josef Joaqujn Díaz de Ilarraza</t>
  </si>
  <si>
    <t>…alá compañías inglesas , nuestra vida será muy efímera. de Henares á D. Facundo Martínez Toledano; para el de G¡,, Antes nos quejábamos de la exportación que en metálico braltar á D. Josef Joaqujn Díaz de Ilarraza; y para el de Cor¡2 hacían los españoles, y ahora sufrimos como ovejas que hagan á D. Domingo Sánchez Regadera. Para ia vara de alcalde mayor lo propio ingleses y anglo-americanos...... Somos á i„ verdad de Rivadabia á D. Benito Feijoo Lobariñas; para la de P…</t>
  </si>
  <si>
    <t>Illas, Francisco</t>
  </si>
  <si>
    <t>Francisco Illas</t>
  </si>
  <si>
    <t>…de sus vecinos los venezolanos y hai la santa Iglesia de Segovia, del Consejo de S. M., y su predica tianos, enemigos del Trono de V. M., y que constantes en sus dor de número; y D. Francisco Illas, coronel de las Milicias de deberes han acogido siempre con entusiasmo á los amantes de infantería arregladas de Caracas, alcalde primero del ayunta V. M., perseguidos en las convulsiones políticas que aniquilan miento de Puerto-Rico , felicitaron á S. M. y b…</t>
  </si>
  <si>
    <t>…recibidas esta mañana de las primeras casas de co El Rey nuestro Señor, en consideración á loa servicios y mercio de Lisboa dicen que se trabaja con mucha actividad en méritos del coronel D. Francisco Illas, se ha servido conferirle •1 apresto de la expedición destinada, contra el Brasil. el gobierno militar y político de la plaza de Cuba. TRANCIA. Por resolución á consulta de la Cámara se ha ser-ido el Ret París 4 di Octubre. nuestro Señor nombrar para el arced…</t>
  </si>
  <si>
    <t>Imana, Ventura de</t>
  </si>
  <si>
    <t>Ventura de Imana</t>
  </si>
  <si>
    <t>…na. A.= Conil. A. y C.=Ciudad-Real. C., la Sta. Her roquia de Sta. Cruz de esta corte. mandad y V. R.=Ciudad-Rodrigo. C.°=Cartagena. C.° =s Co Los acreedores á la testamentaría de D. Ventura de Imana, ria. C.°= Ceuta C.° y la guarnición. = Calahorra. C.° = Cuenca. que se halla radicada en Cádiz, acudirán á deducir su derecho C.° de Curas y Beneficiados y el Regimiento provincial.^: Castro con los documentos justificativos de sus créditos en el término Lea…</t>
  </si>
  <si>
    <t>In'-onducir, Ángel</t>
  </si>
  <si>
    <t>Ángel In'-onducir</t>
  </si>
  <si>
    <t>…n qué.lle—. Introducción, variaciones.y coda para piano—forte, sobre vaha en este buque el teniente de navio D.- Ignacio Chacón de. el tema de una cabatiná del maestro Winter, por D. Ángel In'-onducir pliegos; hallándose el 5 de Abril-dél présente,ano sobre cenga, »o rs. Tres árietas italianas con acompañamiento de pia la punta de Maternillos, en la isla de Cuba, se encontró con iá no, del mismo autor, 16 rs. Se hallarán en los almacenes d* goleta insurgen…</t>
  </si>
  <si>
    <t>Incenga, Angel</t>
  </si>
  <si>
    <t>Angel Incenga</t>
  </si>
  <si>
    <t>…e establecimiento ha entrado desde su fundación, que fue en les—Tres arietas italianas con acompañamiento de piano, por 16 de Junio de 1816, la cantidad de 309.8809 f. por su dota D. Angel Incenga, á 16 rs. Se hallarán de venta en los almace ción anual de 40 millones, y ademas 80.48i, 569 f. y 99 c., pro nes de música de la calle del Turco y carrera de S. Gerónimo, cedentes del producto de las maderas vendidas. con un nuevo surtido de música vocal é in…</t>
  </si>
  <si>
    <t>Infantado, Duque del</t>
  </si>
  <si>
    <t>Duque del Infantado</t>
  </si>
  <si>
    <t>…que sirvieron en las armas, y sin perjuicio de las reclama Conformándose el Rey nuestro Señor con lo expuesto por ciones que contra ellos pueda haber, y penas á que se hayan he el Sr. Duque del Infantado en 22 del mes actual sobre la consi-, cho acreedores por sus excesos, con arreglo á las leyes: 4.0 Que derable baja que por las licencias dadas en 16 de Mayo de 1821 los individuos que al desertar del presidio, ó estando desertados, en fuerza de un decreto de…</t>
  </si>
  <si>
    <t>Infante</t>
  </si>
  <si>
    <t>…asistió igual de Castilla la Nueva, y posteriormente Inspector de Milicias, mente á la batalla de Masdeu, sitio y toma de Bellégarde, toma Mayordomo y Caballerizo mayor del Sermo. Sr. Infante Don de Tuy y fuerte de Villafranca: promovido á Mariscal de Cam Carlos , hasta que, instalado el Gobierno constitucional, hi po en 10 de Agosto de 93 maridó la expedición de Muset, en la zo dimisión del primero, y S. A. le exoneró de los segundos.' que se apoderó de su…</t>
  </si>
  <si>
    <t>…de Rentas decimales de la dió de Amposta, primera dignidad de la Orden de S. Juan , en Ara cesis de Burgos, vacante por fallecimiento de D. Juan Nicolás de gón, que posee elSermo. Sr. Infante D. Francisco de Paula , jun Cerrajería, que la obtenía en 7 de Marzo de 1820. tas ó separadas las dos Encomiendas de Monzon y de S. Juan de les Pañetes de Zarogoza, de que se compone. Los que aspiren á Hoy se ha celebrado en nuestra Señora de A.tocha la bendi esta empresa dirigirá…</t>
  </si>
  <si>
    <t>…e haber otra diferencia que dula de institución del mayorazgo Infantazgo de segundo-gemla de los precios, como se especificará liras adelante. tura de la casa Real de España en el Sr. Infante D. Gabr el y Art. 6 o Los precios del panel sellado serán los mismos que sus leuílimos sucesores; y conviniendo el Consejo con c¡ dicta hoy tiene, á excepción de! del sello de ilustres que tendrá el de men «le su Fiscal , ha creido muy justo y arreglado a la fundació…</t>
  </si>
  <si>
    <t>…udium magnum quod est alleluia. Inválidos de batallones. A las 12 se volvieron SS. MM. y AA. á palacio, y el Sere Carlos Proles, Soldado de la cuarta compañía del onceno ba nísimo Sr. Infante D. Francisco, con motivo del cumpleaños de tallón, 1,286. tu hijo el Sermo. Infante D. Henrique tuvo besamanos, al que Gente de mar. asistieron los Embajadores, Grandes, Generales franceses, indi Josef Ramírez, Grumete de la fragata Lucía, 275 rs. re Juan viduos del cabil…</t>
  </si>
  <si>
    <t>…ecaredo con que cortó el velo á Sta. Leocadia interrupción vivas y aplausos de gratitud. cuando se levantó del sepulcro. Madrid 26 de Abril. A la una admitió á besamanos e! Senno. Sr. Infante D. Cir ios por el cumpleaños de la berma. Sra. Infanta Doña Francis El Ret se ha servido nombrar pira una plaza de .Alcalde de ca de Asis, el cual fue muy concurrido de los Síes. Embajado Casa y Corte á 1). Antonio María de Segovia: pava ia Agencia res, Grandes, ind…</t>
  </si>
  <si>
    <t>…eridad de las medio de su comisionado D. Cosme de Santafia, administrador leyes é indignación de los hombres de bien, esta sola padecía , sin de vuestro augusto hermano el Serim». Sr. Infante D. Carlos Ma que sufriese el menor daño la secta principal, ocultad, oes tinie ría, capitán comandante de esta milicia , A L. R. P. de V. M. blas donde se abrigan siempre el crimen y la maldad: i.u ha le felicita el grandioso y deseado suceso con que el Dios de los biendo…</t>
  </si>
  <si>
    <t>…xtraviar medidas enérgicas que se habían tomado , y que estaba al frente los*fondos de la capital. Hay en esta Cámara una especie de hou- de.la tropa su comandante generalelSermo. Sr. Infante D. Mi ra que rio deja de manifestarse contra-la capital {Murmullos). guel , el mismo que había dado un testimonio brillante de leal Por lo que í mí hace , encargado de defender los derechos de esta tad á *u augusto Padre y Soberano, y un dia de gloria á la na ciuda…</t>
  </si>
  <si>
    <t>…sus emisa Colección de Disertaciones sobre varios puntos agronómicos, rios con los agentes de la rebelión de Ñapóles, y los sectarios leídas muchas de ellas á presencia del Sermo. Sr. Infante D. Car del norte de Italia apresuraban el desenrollo de la conspiración los en la cátedra de Agricultura del Real jardin botánico de piamontesa. Urdida de este modo una vez la trama, se duplicó Madrid, compuesta por los discípulos matriculados en ella, y la activida…</t>
  </si>
  <si>
    <t>Gaceta de Madrid n.º 63 (extraordinaria)</t>
  </si>
  <si>
    <t>…dividuos de todas diosos consejeros, llevados de sus miras particulares, después de clases, revestidos de ios primeros empleos del estado, y entre conseguir alucinar al Serenísimo Señor Infante con el pretexto quienes se hallaban mis propios Ministros y algunos individuos de la existencia de una conspiración, no dudaron comprometer de mi Real servidumbre. Vióse el palacio en que habito cercado su Real nombre en tantos actos, qur siendo contrarios á…</t>
  </si>
  <si>
    <t>…e los conspira paña, como tan bien lo ha probado el Dr. Bañares en el análisis dores, se presentó á Confalonieri, estando este en cama, para que hizo de ellas por orden del Sermo. Sr. Infante D. Carlos recibir instrucciones antes de partir para el misino destino. Es María; y una de sus circunstancias muy admirable, que no se tos dos emisarios deConfalonieri conservaron con él una corres ha experimentado en otras, es que curando diversas enfermeda pondencia…</t>
  </si>
  <si>
    <t>267</t>
  </si>
  <si>
    <t>…la voz del secretario por lo acaloradas que seguían las Ayer á las cuatro de la tarde salió de este punto para el de i conversaciones. Brest en la fragata de S. M. Feria el Sermo. Sr. Infante D. Mi \ El presidente anunció el resultado del escrutinio. guel, acompañadode la fragata inglesa Z/rz/vy del bergantín fran \ Número de votos.................................. 383. cés Leztbre, que se hallaban en este puerto. S, A. R. viaja bajo j Bolas blancas....…</t>
  </si>
  <si>
    <t>…68 rs.-. señalándose llegaron á esta capital desde Aranjuez SS. MM. y AA., quedán por término perentorio para ia suscripción el 15 de Agosto pró dose en aquel Real sitio el Sermo. Sr. Infante D. Francisco y ximo , y pasado se venderá únicamente'en algunas librerías de su augusta Esposa hasta su restablecimiento. esta corte á razón de 15 rs. por tomo; advirtiendo igualmente Por toda la carrera por donde pasaron SS. MM. y AA. esta que se han expendido ya todos l…</t>
  </si>
  <si>
    <t>…ano usurpador de sus derechos y los de Amposta, primera dignidad de la orden de S. Juan en Aragón, su. legítimo Soberano Fernando vii : dividido en dos cantos, que posee el Sermo. Sr. Infante D. Francisco de Paula Antonio, por D. Salvador María Granés. Un cuaderno en 8.° marquilla componiéndose dicha dignidad de las dos encomiendas de Mon de 64 páginas. Esta obrita, impresa en 1815, fue presentada al zón y de S. Juan de los Pañetes de Zaragoza. Los que aspiren á Rey nuestro Se…</t>
  </si>
  <si>
    <t>Infante, Tomas</t>
  </si>
  <si>
    <t>Tomas Infante</t>
  </si>
  <si>
    <t>…n ejercicio rez en Madrid. , * de decretó», y Administrador general de la aduana de Santander: j . Se halla vacante la plaza de cirujano de la villa de Tajuña, para lá de cuarto á D. Tomas Infante, Oficial segiindo de la con seis leguas de esta corte, pueblo de 280 vecinos; y está dotada taduría general del reino: para la de quinto á D. Antonio Freire con 6300 rs. Los pretendientes se dirigirán al Ayuntamiento en CastrillonOficial sexto de ¡a Cámara de…</t>
  </si>
  <si>
    <t>Insita, AhdrcS</t>
  </si>
  <si>
    <t>AhdrcS Insita</t>
  </si>
  <si>
    <t>…rques de Coislín', des caparse soló dos. Que la anarquía es general en aquel reino. pués de haber hecho ver que Id acompañaban las circunstancia;* Capitanía del Puerto g dr Junio. D. AhdrcS Insita, capitañ que exige, la. ley. . . , . .. .. ... de la ¿Oleta española StgUnda Galligay ptocedente de la llava— El ministro de Marina pronunció un largo discurso vindican na en 28 dias de navegación', dice que "el 27 de Abril estaba li do al Gobierno, de las im…</t>
  </si>
  <si>
    <t>Inspector</t>
  </si>
  <si>
    <t>…igos confiaban los favora Sr. Eugercios, auditor de guerra de esta provincia, comisionado bles resultados de sus empresas, ha tenido el resultado de que el al efecto por el Excmo. Sr. Inspector general de milicias, por la 16 de Octubre fue completamente destruida, y dispersos los res escribanía de Henriqucz, en el término de 30 dias, que se conta tos que quedaron con los dos gefes y oficiales que los acompaña rán desde el día de hoy. ban : que el fr…</t>
  </si>
  <si>
    <t>Intendente</t>
  </si>
  <si>
    <t>…en di .Coínandnnt? general de Andalucía-al Mariscal de Campo de loa cha Auditoría de Guerra. i.. Bcales ejércitos D. Juan Downie, por consideración d sus dis-r Por providencia del Sr. Intendente del ejercito y reino de jtínguidos..m¿ritps y servicios, Valencia se subasta por arriendó él Señorío de la villa de Sueca, que consiste en la partición de fruros, fincas, censos, derechos y ./Asimismo.se ha servido. S. M; nombrar,Gobernador de la djsiir.is pr…</t>
  </si>
  <si>
    <t>…tal in en aprovechamiento dichos pastos ó algunos de ellos, se presen dustria. Y si esto es rin deber de la política en general, ¡cuánto tarán con el pliego de su postura ante el Sr. Intendente de dicho mas lo será y lo debe ser de la particular de España, que por su Real sitio y escribanía de su Gobierno, que siendo arreglado se extenso consumo del bacalao depende tanto de las naciones que admitirá, y señalará dia y hora para su remate. se lo- repd…</t>
  </si>
  <si>
    <t>…de 3 del corriente, se ha dignado posiciones é instruirse del pliego de condiciones y modelos, acu nombrar Residente de la comisión da inscripciones en el Gran dirán á la casa del Sr. Intendente general del ejército,-plazuela Libro de la deuda consolidada al Consejero de Estado D. Anto de Santa Catalina de los Donados, desde la hora de las nueve de nio Gómez Calderón, é individuos de la misma á D. Juan Pe la mañana hasta las dos de la tarde; en la in…</t>
  </si>
  <si>
    <t>…acienda Real por Cadet de Gassicourt, traducido de la cuarta edición, y ador de S. M. C. para que se verifique. nado con nuevas notas por el traductor. Este formulario, que 2 a El Sr. Intendente militar de la división se entenderá con. todas las naciones de Europa han traducido en su respectivo el Sr. Director de Rentas para hacerle saber con anticipación lós idioma, es completo en Jos tres ramos de medicina, cirujía y efectos y víveres que habrán de…</t>
  </si>
  <si>
    <t>…an Señor, en que se le nombraba virey de Egipto, y que ademas han dispuesto una comida para los pobres del Hospicio. lo había recibido por mano del Enviado extraordinario de la El Sr. Intendente de policía, unido al cuerpo de caballeros Puerta, en el inomento en que este en una audiencia solemne te Comisarios de barrios, con los empleados de la oficina principal nida con el virey actual Mehemct-bajá, cumplía con su misión de policía de esta provincia…</t>
  </si>
  <si>
    <t>…ples; pero todo está en saber deducir en una Real orden de 9 de este mes, y auto de 10 del mismo, Consecuencias de ellos i el carácter de un pueblo cambia las fuer proveído por el Sr. Intendente con acuerdo de su asesor, se hace zas relativas, destruya la unión y la concordancia del sistema, saber á dicho Ouvrard que se presente en dicho juzgado y escri que parece admirable en el papel. banía mayor á oir los cargos que le resultan y dar sus descargos…</t>
  </si>
  <si>
    <t>…o, dé la antigua española, y doce doncellas con trages blancos y precio cimo ni medio décimo. sas guirnaldas, á los que precedía una danza del país graciosa _ Habiendo resuelto el Sr. Intendente en gefe del ejército fran mente dispuesta. cés en España, en 11 de Junio anterior, que la liquidación de Todo el dia 8 se pasó en regocijos, señalándose la fachada de Mr. Genty, empresario de víveres, pan, vino, legumbres y sal, la iglesia catedral por el bue…</t>
  </si>
  <si>
    <t>Interior, Ministro del</t>
  </si>
  <si>
    <t>Ministro del Interior</t>
  </si>
  <si>
    <t>…edinaceli. La persona que quisiere hacer postura á dichos efectos juntos ó separados, Economía rural.^De los olivos. lo ejecutará en la audiencia de D. Mariano Rufino González, El Sr. Ministro del Interior ha concedido á la isla de Córce Alcalde de Corte, por la escribanía de D. Luis López de Castro, ga una suma de 89 rs. para distribuir por título de recompensa donde se le admitirán tn metálico; cuyos efectos estarán visibles entre los propietarios que hayan a…</t>
  </si>
  <si>
    <t>Irazabal, Josef</t>
  </si>
  <si>
    <t>Josef Irazabal</t>
  </si>
  <si>
    <t>…persiguiendo á Lanza; y este, reunido los Barrios en el Campo de S. Roque á D. Salvador Guerrero: con los pérfidos Velasco y Blanco, salieron de la plaza de Co para la de Fiñana á D. Josef Irazabal: para la de Osuna á Don chabamba á buscarme por la superioridad del número que for Ildefonso Josef de Frías: para la de Benamejí á D. Antonio Jo maron. sef de Rueda: para la de Utrera á D. Nicolás de León y Perez: Avisado de su aproximación, marché á atacarlo…</t>
  </si>
  <si>
    <t>Iriarte, Juan Martin de</t>
  </si>
  <si>
    <t>Juan Martin de Iriarte</t>
  </si>
  <si>
    <t>…ada una para los suscriptores. dicios, y no tener ocupación conocida, á cuatro años de presidio Quien supiese el paradero de los herederos de los difuntos en uno de los de Africa. D. Juan Martin de Iriarte, que fue del comercio de Cádiz, Don Martin Aguirre Burualde, que fue del mismo comercio, y Don Antonio Quintas y Josef Majolero, naturales de esta corte, Antonio Basurto, Brigadier que fue de la Real Armada, tendrá mayores de 15 y menores de 17 años, acusados…</t>
  </si>
  <si>
    <t>Irigoyen, Narciso</t>
  </si>
  <si>
    <t>Narciso Irigoyen</t>
  </si>
  <si>
    <t>…a. La pbli— ; D. Agapito Hernández, D. Francisco Izque y D. Manuel Mos- gacion es asistir á los enfermos paisanos y militares que. se je- j queda: el empleo efectivo de teniente á D. Narciso Irigoyen, ciban en sú hospital, y á los pobres de solemnidad 'qué , esteú en ; D. Gaspar Segura, y el de alférez á D. Tomas Galindo, Don • sús casas, sin otro premio. Se admiten memoriales en la escriba Rafael Naval, D. Vicente García, D. Agustín Valderraura, nía de a…</t>
  </si>
  <si>
    <t>Irurela, Juan Josef</t>
  </si>
  <si>
    <t>Juan Josef Irurela</t>
  </si>
  <si>
    <t>…dem: en ídem. da , fiscal ídem, en ídem. Tomas González Odiantes, por muerte causada á dos solda D. Manuel Cubillas, por palabras subversivas, fiscal ídem, , dos franceses, fiscal D. Juan Josef Irurela: en plenario. en ídem. Josef Ardon, por heridas y aprehensión de anua prohibida, ' Francisca Suñe, Francisco Luciardo, Juan Saenz, Francisco fiscal idem: en iden:. Jaime y Juan Salomón, por conato de robo y aprehensión de Angel Blandí, por aprehensión de arma…</t>
  </si>
  <si>
    <t>Isi</t>
  </si>
  <si>
    <t>…la persona que sepa su paradéró. se sirva entregarlos ó dar la Dirección de Rentas, voluntario Realista de la primera com razón de ellos al referido D. Pedro Gil en Barcelona , á D. Isi pañía de granaderos del primer batallón: para la de tercero se doro García de la Mata en Sevilla, y á los Síes. Finí líos y Pé gundo á,D. Francisco Gárate, Secretario de S. M. con ejercicio rez en Madrid. , * de decretó», y Administrador general de la aduana…</t>
  </si>
  <si>
    <t>Isidora</t>
  </si>
  <si>
    <t>…s bas ha recibido .de la bondad de V. AL, deseaba con impacien vencidos ios enemigos de la Corona , vías sienes de Y. AL se vean cia llegase el feliz momento que acaba de anunciar D. Isidora adornadas con inmarcesibles lámeles! Asi lo suplicara siempre el Uñarte, que como Comandante general ha venido á reasumirán Ayuntamiento de la Laguna al Ser Supremo, quien dilate.la pre el augusto nombre de V. .VI. el mando de esta provincia; y no ciosa vida…</t>
  </si>
  <si>
    <t>Isidro</t>
  </si>
  <si>
    <t>…seguida, y después de estar pendiente lladares, partidarios de Cotobad. en la horca, el cadáver de Damian Borbon , cuya cabeza se colo D. Domingo Baso y Mozo, Secretario de S. M.; D. Isidro cará en una alta escarpia en el pueblo de su naturaleza, y los Astorga, teniente; D. Dionisio Carro, subteniente de caballería cuartos en ¡a propia forma en las principales capitalesdelas pro retirado; D. Salvador Escandon, brigadier; D. Josef Erroz, ca vinci…</t>
  </si>
  <si>
    <t>Ismaél-Gibraltar</t>
  </si>
  <si>
    <t>…tido, quedándose solo en. roquete, y tomando una ve „Se ha confirmado la prisión del hijo del virey de Egipto y la en la mano, precedido del párroco, subió al púlplto, desde de su almirante Ismaél-Gibraltar.” donde hizo una plática muy tierna , y durante la cual se vistió —Hace algunos meses que hablamos de un canon de vapor in y adornó el altar mayor competentemente. Concluida la plática ventado por un mecánico ingles llamado Perkins. Un periódico fue trasladad…</t>
  </si>
  <si>
    <t>Isusi, Josef</t>
  </si>
  <si>
    <t>Josef Isusi</t>
  </si>
  <si>
    <t>…Su autor V. F. F., bien conocido pot Regimiento de línea de la Concordia del Perú. Grado de te las obras que ha publicado en Cádiz erí -defensa de la feligionconniente coronel al capitán D. Josef Isusi: de capitán A los.tenien tra el diario gaditano y otras. Tres romos en 8.° Precede al 1® tes D. Ramón AzcárateD. Tadeo de Picazarri, D. Juan Lo una pastoral del Obispo de Cádiz, hoy Arzobispo de Sevilla, re renzo Mella y D. Diego Espinosa: de teniente á los s…</t>
  </si>
  <si>
    <t>Itúr, Agustín de</t>
  </si>
  <si>
    <t>Agustín de Itúr</t>
  </si>
  <si>
    <t>…s contiendas de „Excmo. Sr.: El soberano congreso general constituyente ha que las grandes Potencias continentales habían jurado alejarla oido la exposición que de Lóndres le hace D. Agustín de Itúr¿ara siempre. Y aun diremos mas, que solas las pretensiones del bide, fecha 13 de Febrero último; y en consecuencia manda Gabinete ingles con respecto á las colonias españolas, son sufi se publique la referida exposición, acompañada del decreto de cientes para…</t>
  </si>
  <si>
    <t>Itúrbide</t>
  </si>
  <si>
    <t>…los de la Monarquía, todavía circunstancias parti Toda la capital está entretenida con la partida inopinada del culares bien conocidas , al paso que la obligarán á vivir alerta ex-emperador Itúrbide para Méjico, á pesar de haber sido des contra los enemigos de' Altar y del Trono, no podrán tampoco terrado por los republicanos bajo Ja pena de muerte. dejar de recordarla los dias aciagos en que hemos vivido desde el El 5 de este mes, antes de salir de Lond…</t>
  </si>
  <si>
    <t>…la nueva carretera por equi mente le aseguró ayer; i saber, que cuando hace algunos meses valencia de los-dos cuartos en carta, los que recaudará para sí la llegó á Inglaterra el general Itúrbide tuvo el infrascrito la auto nmnfi.a Renta yen virtud de «Jte convenio; debiéndose principiar rización correspondiente para asegurar al conde de Ofalia que el •*l pago de dichá’su’ma desde i.° de Abril último en que comen Gobierno de Inglaterra no habia entrad…</t>
  </si>
  <si>
    <t>Itúrbide, Agustin</t>
  </si>
  <si>
    <t>Agustin Itúrbide</t>
  </si>
  <si>
    <t>…utados en grátiias. Esta soberbia pieza pesa mas de que hay eri su iglesia para ser enterrado el dia siguiente es el de 69 kilógramas. La tapa, cuyo trabajo no es de menos mérito, Don Agustin Itúrbide. pesa casi otro tanto, y han sido conducidos inmediatamente á — Acaba de suceder en Lóndres un caso muy particular. Dos Paris en dos carros. novios que habian sido amonestados legítimamente, compare El color es de un verde oscuro semejante á la tinta de bron…</t>
  </si>
  <si>
    <t>Itúrbide, Agustín de</t>
  </si>
  <si>
    <t>Agustín de Itúrbide</t>
  </si>
  <si>
    <t>…rifique dicho remate ha de general constituyente se ha servido decretar: i.° Se declara trai entregarse por mitades en esta Comandancia en la forma siguien dor y fuera de la ley á D. Agustín de Itúrbide, siempre que bajo te: la primera mitad en i.° de Enero de 1825, y la segunda en cualquiera título se presente en algún punto de nuestro territo i.° de Febrero del mismo año. rio. En este caso queda por el mismo hecho declarado enemigo 3. a El precio de cada e…</t>
  </si>
  <si>
    <t>Itúrbide, María Zorrilla de Ve-</t>
  </si>
  <si>
    <t>María Zorrilla de Ve- Itúrbide</t>
  </si>
  <si>
    <t>…ella hago al Todopoderoso S. M. en consideración á los grandes servicios que ha hecho fervientes votos. Lóndres 13 de lebrero de íHiq.c^Agustm de á la causa del Altar y del Trono Doña María Zorrilla de Ve- Itúrbide.=Al soberano congreso constituyente de la nac e n me lasco, legítima consorte de D. Antonio Rtüz del Castillo , ve jicana.=Es copia.rc.Méjico 7 de Mavo de 1824. = Antonio ce cino de la villa de lluro; siendo entre otros el de haber entabla Mier.” do negociaci…</t>
  </si>
  <si>
    <t>IVAyudante, Claudio Martines de</t>
  </si>
  <si>
    <t>Claudio Martines de IVAyudante</t>
  </si>
  <si>
    <t>…ero de idem, 160 con 33.= Nota. En la gaceta del sábado último, lín. 19 de la i.a co Francisco Vizmanos, idem de idem, R54 rs.—Alfonso Manjon, lumna, dice D. Josef Pinillos, léasa D. Claudio Martines de IVAyudante de idem. 449 con ia.=Pedro Cortinas, Bombardero nillos. EN LA IMPRENTA REAL.</t>
  </si>
  <si>
    <t>Izcue, Juan Francisco</t>
  </si>
  <si>
    <t>Juan Francisco Izcue</t>
  </si>
  <si>
    <t>…a que el mismo D. Julián sirvió, para que dentro del Batallón núm. g. Teniente coronel D. Josef González de término de 30 dias acudan ante el Sr. Galindo, teniente primero García, capitán D. Juan Francisco Izcue. corregidor de esta heroica villa, y escribanía de Sanz, á enterarse Batallón núm. 6. Capitán D. Juan del Carmen Rueda, Idem de la solicitud que han hecho dos acreedores censualistas, y decir graduado D. Antolin Ustuiza. y exponer lo que vieren convenirles; b…</t>
  </si>
  <si>
    <t>Iznardi, Josef</t>
  </si>
  <si>
    <t>Josef Iznardi</t>
  </si>
  <si>
    <t>…capitán Parry, navegando en Real Casa y Corte, juez de los autos causados por el fallecimien sentido opuesto, buscaba otro paso hacia el mar de occidente, y se to abintestato del Sr. D. Josef Iznardi é Izquierdo , de estado sol guía la misma costa hasta el punto descubierto por Hearne, y tero, y ministro nombrado por S. M. cerca de los Estados-Uni aun hasta el mar de Asia si hubiese sido posible. Pero al mismo dos, ocurrido en esta corte el dia 14 de Seti…</t>
  </si>
  <si>
    <t>Izque, Francisco</t>
  </si>
  <si>
    <t>Francisco Izque</t>
  </si>
  <si>
    <t>…de darse íoo.anuales á la viu Antonio Lucero, D. Fernando Sánchez , D. Bernardino Aguilar, da del anterior, de edad de 76 anos, durante, su vida. La pbli— ; D. Agapito Hernández, D. Francisco Izque y D. Manuel Mos- gacion es asistir á los enfermos paisanos y militares que. se je- j queda: el empleo efectivo de teniente á D. Narciso Irigoyen, ciban en sú hospital, y á los pobres de solemnidad 'qué , esteú en ; D. Gaspar Segura, y el de alférez á D. Tomas Galindo, Don • s…</t>
  </si>
  <si>
    <t>J, O.</t>
  </si>
  <si>
    <t>O. J</t>
  </si>
  <si>
    <t>…l cabo de una hora se ra, en donde en letras, imitando al bronce dorado, se lee: A vieron dirigirse á aquel buque dos botes , uno de ellos con bande nuestro muy amado SoRERANozzel Sr. O. J^ersando vji pe ra blanca; pero apenas estuvieron á tiro del fuerte de los Sacrifi \ Bqrboí/—su ayuntamiento de la nw.y noble, muy leal y muy he- cios, este les hizo fuego al mismo tiempo que lo hizo el castillo (1) Dichas papcíclas dicen asi: „En celebridad d…</t>
  </si>
  <si>
    <t>Jac</t>
  </si>
  <si>
    <t>…; los mandó atar nuevamente á cada uno de por nario. D. Matías Bravo, presbítero. D. Josef Bartolomé y Par- sí codo con codo y entrar otra vez bajo escotilla. Pasado un cor diñas. D. Jac. o Antonio de Córdoba. D. Alejandro Laguna y to rato hizo subir sobre cubierta 20 de ellos, y notando uno D. Manuel Julián Saavedra. que todo se disponía para an. krlos al mar, hizo algún ademan En la Solana. D. Juan Pedro Romero, magistral. D- Cán de abalanz…</t>
  </si>
  <si>
    <t>Jackson</t>
  </si>
  <si>
    <t>…ionalmente algunas bajo la bandera por quien estaban, y resultó que Mr. Clay tuvo formalidades francesas. Tréveris ofreció hace muy poco el ejem 3 votos, Adams 7, Crawford 1, y el general Jackson 616; plo consolador de no tener que presentar criminal alguno ante Calhoun no tuvo ninguno. el tribunal. — Acabamos de recibir por extraordinario los periódicos ingleses *• .-SUIZA. ,,Dos noticias importantes, dicen, han influido en la bolsa Loeamo 11 de Mayo…</t>
  </si>
  <si>
    <t>Jacobo</t>
  </si>
  <si>
    <t>…ra otra ración de la santa iglesia metropolitana de Santiago, va coronel ai capitán D. Felipe Fernandez: de capitan ú los tenien cante por fallecimiento de D. Vicente de Castro/ á D. Jacobo tes D. Antonid Aguado y D.-Antonio Jurado: de teniente al Alvarez Bahamonde: para media ración deja iglesia catedral de alférez D. Ramón del Torop ,y de alférez al sargento primero Cuenca i por muerte de D. Ramón Aranda, á D. Juan Antonio D. Antonio'Arias. .…</t>
  </si>
  <si>
    <t>Jaén, Obispo de</t>
  </si>
  <si>
    <t>Obispo de Jaén</t>
  </si>
  <si>
    <t>…ldo de la república; y dificil dajo'*. será también que los que hacen cabeza en ella quieran quedar sin ejército...... F.n esta alternativa j quién será el que no estando El limo. Sr. Obispo de Jaén, en virtud de la excitación hecha mal con sus intereses quiera aventurarlos en aquellos paises? por el decreto de S. M. de zo de Febrero último, inserto en la En los de Nueva-E-paña no oorren menos riesgo, si atende Gaceta de 12 del misino, ha ofrecido redobl…</t>
  </si>
  <si>
    <t>Jaime</t>
  </si>
  <si>
    <t>brados a! crimen, ya porque la calidad dé un tribunal provisio D. Jaime t, atendiendo á los servicios y subsidios que acaba de nal no infunde aquel respeto y amor que necesita para ser obe recibir de ellos. decido. Se modelará en un bajo relieve de barro de dos pies y ocho Penetrado cIRey nuestro Señor (Q. D. G.) del verdadero pu…</t>
  </si>
  <si>
    <t>James, Agustín</t>
  </si>
  <si>
    <t>Agustín James</t>
  </si>
  <si>
    <t>…D. Juan Pinedo. ANUNCIO. Batallón ligero granaderos de Reserva. Teniente coronel efec El Girador ante el tribunal de la razón ó Eítamert crítico del tivo de infantería al segundo comandante D. Agustín James. catecismo de la impiedad. Su autor V. F. F., bien conocido pot Regimiento de línea de la Concordia del Perú. Grado de te las obras que ha publicado en Cádiz erí -defensa de la feligionconniente coronel al capitán D. Josef Isusi: de capitán A los.tenien tra e…</t>
  </si>
  <si>
    <t>James, D Agustín</t>
  </si>
  <si>
    <t>D Agustín James</t>
  </si>
  <si>
    <t>…que el preciso para dar agua y El Sr. brigadier coronel del batallón de Gerona D. Cayetano algún pienso, y las cuatro leguas que anduvieron desde el último Ameller, acompañado del coronel D Agustín James, que con 4 punto hasta el de Huchumayo, la mayor parte de ellas á trote y granaderos, que por haberlos montado pudieron seguirles, y que galope, los habían puesto en el estado que digo: asi fue que des se me presentaron antes de la acción, y después de haber…</t>
  </si>
  <si>
    <t>James, Juan</t>
  </si>
  <si>
    <t>Juan James</t>
  </si>
  <si>
    <t>…re y ¡Hermana de $ú virtuosa Reina, y de salu ’go Alonsój D; Josef Brisuelá , D.Aritonió Palomares ,*D. An darlos con vivas tan afectuosos-como reiterados. ¡ s . . tonio. García y D. Juan James :: erde c5pitaná l0s tenientes Don Franciscó; Siínbfl, D. Anfonio Pacheco , D.- Rañion Montero, ■ ■ anUngios. D. Antonio Valderlama y D/Ftancisco López :deteniente-á los ‘ En virtud de providencia del Sr. Vargas &amp;c- , asesor general subtenientes D.; Pedro Jos…</t>
  </si>
  <si>
    <t>Jando, Juan Manuel</t>
  </si>
  <si>
    <t>Juan Manuel Jando</t>
  </si>
  <si>
    <t>…Esmeralda en quienes conviene saber cómo han de testar y contratar evitando Valparaíso, y la Venganza les sirve de ponton por estar inutili equivocaciones, fraudes y pleitos: Por D. Juan Manuel Jando, zada. De modo que si el General Laserna tuviera á su disposi escribano de número de la villa dé Madrid: dos tomos en 8.° Se ción un navio y dos fragatas que lo auxiliasen, en la opinión hallará en la librería de Ulescas á 14 rs. en pasta. general no tendría…</t>
  </si>
  <si>
    <t>Jarava, Magdalena Ortega</t>
  </si>
  <si>
    <t>Magdalena Ortega Jarava</t>
  </si>
  <si>
    <t>…iza y Salinero: Doña Joaquina Mirantes: Doña Benita y enemigos. Dona Avelina Carmona: Magdalena Sulp: Juliana Barroso y , Recorren las épocas de las riquezas que se derramaban por Doña Magdalena Ortega Jarava, legatarios todos de Doña Luisa la Europa en oro, plata y frutos, y preguntan ;si podrá hallarse Catalina Rovinet, son citados pava que en el preciso término la América en mucho tiempo capaz de volver áproducirlas? Los de 15 dias, se presenten por sí, ó por p…</t>
  </si>
  <si>
    <t>Javier</t>
  </si>
  <si>
    <t>…poesías de Horacio, traducidas en versos castellanos, con unos vinos flojos, susceptibles de agriarse, y no se expone la ven el texto latino y notas, y observaciones críticas, por D. Javier dimia á las fermentaciones turbulentas que ajan y destruyen las de Burgos: tomos tercero y cuarto, que comprenden las Sátiras, partes constitutivas déla uva ydd fluido,en el cual se hallan an las Epítolas, y el Arte poética. Se hallarán con los dos tornas tes…</t>
  </si>
  <si>
    <t>Javier, Francisco</t>
  </si>
  <si>
    <t>Francisco Javier</t>
  </si>
  <si>
    <t>…hoy el último golpe con el brillante Real Chancillen» D. Pascual Alpuénte:- para,;jLa-¿e . Valencia’ aU ejemplo que acaba de dar la capital, del buen espíritu de sus ha Brigadier D. Francisco Javier. Córnel: para!la,dq jZgauooi al Co bitantes. Los cuatro candidatos Realistas Bertier., Bonnet, Olí-, ronel D. Alonso Leal, Cotnfearict.qae ha-sijq delcjjaftel de San vier y Bretón han sido elegidos diputados; y como las elecciones Gerónimo'de esta capital.■ !…</t>
  </si>
  <si>
    <t>…paña; y que está sirviendo de instrumento de ellos contra El Rey ha venido en conceder una plaza en comisión de la independencia de Méjico. Ministre, del Consejo Real de Navarra á D. Francisco Javier ,,Lasnposicion de semejantes cartas y correspondencias suele set Manzano, Regente de la audiencia de Quito: para Alcalde del tan frecuente y tan cotnun, especialmente entre gobiernos débi crimen de la audiencia de Extremadura ha nombrado S. M. á les é inmoral…</t>
  </si>
  <si>
    <t>…rimero todos los acreedores é interesados en el juicio.universal de testa por indicios vehementes del robo de un bolsillo con 68 rs. en la mentaría agregada á concurso anterior de D. Francisco Javier reja de .Correos de esta corte, á cuyo acto le acompañó el se Correa, vecino que fue'de esta corte. gundo, han sido condenados en 6 de Agosto á la pena de 200 En la ciudad de Alfaro se halla vacante la cátedra de latini azotes, que sufrieron en 22 de dicho.me…</t>
  </si>
  <si>
    <t>…á las insinua Se emplaza por el término perentorio de 20 dias, contados ciones de los eclesiásticos que trataban de asistirles, resultando desde la publicación de este anuncio, á D. Francisco Javier da por la inspección anatómica que se hizo en los cadáveres todas Achútegui, para que comparezca en el juzgado de la capitanía las señales de haber tomado una cantidad considerable de opio, general de Castilla la Nueva por medio de procurador, á respon que pr…</t>
  </si>
  <si>
    <t>JBalmaseda, Fermín Martin de</t>
  </si>
  <si>
    <t>Fermín Martin de JBalmaseda</t>
  </si>
  <si>
    <t>…de que nunca deja de sacarse partido del pue Atendiendo el Rey nuestro Señor á los méritos, servidos y blo? A este león terrible se le ve siempre guiado por el que quie lealtad de D. Fermín Martin de JBalmaseda, se ha dignado S. M, re tomarse este trabajo. Echemos una mirada sobre el pueblo mas nombrarle Intendente de Canarias. sabio de la tierra: los romanos. Un Citilina sale de su casa acelerado: sus ojos sombríos, el Igualmente queriendo S. M. recompensar los ser…</t>
  </si>
  <si>
    <t>JBustamante, Josef</t>
  </si>
  <si>
    <t>Josef JBustamante</t>
  </si>
  <si>
    <t>…an Perez mas sincero: y se apresura á manifestarlo á V. M. con el mayor Villamil, Consejero de Estado, al de igual tlase D. Antonio respeto. Gómez Calderón; para vice-Presidente á D. Josef JBustamante y ,, Dios conserve dilatados años la importante vida de V. M. Guerra, leaiente general de la Real Armada; y para vocales á y de su augusta Familia para el bien de la Nación, como se lo D. Jacobo de Parga y Puga, Ministro de capa y espada en el pide y pedirá c…</t>
  </si>
  <si>
    <t>Jc</t>
  </si>
  <si>
    <t>…stribución de sus productos. 2.0 Que la pri SS. AIM. y besar su Real mano á nombre de la ciudad de halamera esté á cargo de la Dirección general de Rentas, y la segun manca el Dr. D. Jc&gt;sef,de Pando, caballero de ia Real distingui da al de Tesorería mayor. 3.0 Que de la data de recaudación re da orden de Carlos m, catedrático de prima de leyes jubilado sulte el cargo seguro de la distribución. 4.0 Que para facilitar el de la universidad de ¡…</t>
  </si>
  <si>
    <t>Je</t>
  </si>
  <si>
    <t>…términos, condiciones rlo , Decano del Consejo Real, para una plaza en ti de ia Cima va: y garantías que crean convenientes. para dos de Oidores de la Chanciller!» de Valladolid a D. Je*ef El empréstito de 8oo9 libras esterlinas ln sido aprobado ba María Carrillo y D. Josef Rctnirez Cid: para la de Alcalde dC jo el ínteres de 5 poj 100, á pagar todos los años en dos plazos, Crimen de la misma á D. Manuel ds Paz: para otra pía?. Je Al</t>
  </si>
  <si>
    <t>…DE NOVIEMBRE DE 1824. ■ •• ' ' 1 ~~ * "" ARTICULO DE OFiaO. nece cada uno. F.I que presentare sus papeles sin esta lista es en tendido que renuncia su derecho. MI Superintendente general Je policía del reino ha publicado el Art. 10. Los Señores curas párrocos, concluido el mes qua do del tenor siguiente: se concede para la entrega de los libros, se servirán formar una lista exacta de todos cuantos hayan recogido, y custodiándolos En conformidad…</t>
  </si>
  <si>
    <t>…uestro'Señor al ejér menos ninguna de las que podrían apetecerse en las grandes po cito Real del Perú.‘ . ¡ blaciones. .... Cantabria. ‘ Gradó ¡de ^enlente cOronel á los capitanes D. Je La villa de Torquemada dispuso una muy graciosa danza al sús María de la Fuente D. Casimiro Fuelló ,f D. Saturnino Gar Uso antiguo delpais, y;dos la de Dueñas, que se ejecutaron de cía , D. Jóaqúiri Bolivar y D. Josef Eustaquio Castro: de capi lante de los coche…</t>
  </si>
  <si>
    <t>Jerowich, Cristóbal</t>
  </si>
  <si>
    <t>Cristóbal Jerowich</t>
  </si>
  <si>
    <t>…a .La gaceta de Ausburgo del 26 contiene dos cartas que confir plaza. man por la décima vez la derrota de los turcos. Igualmente ha concedido S. M. un escudo de distinción, que El capitán Cristóbal Jerowich, que manda el bergantín aus consistirá en una flor de lis en campo blanco guarnecida de lau tríaco el Hipopótamo, entró en Liorna el 17 de vuelta de Cons- reles , y el lema valor acreditado en Tarifa , y en la parte infe tantinopla, después de una travesía de…</t>
  </si>
  <si>
    <t>Jesucristo</t>
  </si>
  <si>
    <t>…se ha visto en es Al venerable clero secular y regular, y A. todos los fieles de. tos tiempos por la Ucencia y la impiedad; y encargad.,* los pa nuestra diócesi, salud en nuestro Señor Jesucristo. dres de familias el gran cuidado y esmero con que deben, preser var á sus hijos de las doctrinas que. cunden y do,los, .libros que Amados hermanos: Por la autoridad militar, dp estas islas se las contienen., Asi es como formareis pueblos virtuosas y, felices…</t>
  </si>
  <si>
    <t>…, Zarago á toda su Real Familia, (i/ za , Badajoz , San Sebastian y Cádiz en los puntos donde se ha despachado hasta ahora. Madrid J2 de Abril. Contemplación de la vida de nuestro Señor Jesucristo, dis En atención á los méritos, servicios y circunstancias de Don puesta por S. Buenaventura para enseñar á las almas devotas el Niceto dé Larreta, Ministro de capa y espada del Consejo de modo de contemplar. Esta obra contiene la vida de Jesucristo, Hacienda…</t>
  </si>
  <si>
    <t>…Cristianos. Su número aumenta mucho ........zoo.’ooo.ooó.- plicas al Altísimo-pídámóitedliftiándo: viva 1* Santa Religión: Mahomítamfi'Sü hútaero es casi siempre el •' de nuestro Señor Jesucristo: viva el Rey: vivé nuestra-«irnioadí mismo ó mas bien diiminuyé que aumenta....... i^.ooOjOo’o1. Reina: viva la augusta Real Familia: Soldados, viva la Lealtad idólatras,Ó quenopíofesati ninguno de los ■- española:”-"; — -. * ’ •’{ "'c'*- - ’: f w tres cultos…</t>
  </si>
  <si>
    <t>…fijaba en Lima la conclusión de la guerra en el A todos nuestros diocesanos, salud, paz y amor fraternal en presente afio, solo por haber recaido en Riva-Agüero el título nuestro Señor Jesucristo. de presidente de la República: nada se dice del héroe colombiano Por la Real cédula expedida en 12 de Mayo último, con in que no re haya dicho del héroe del Rimac; y en el dia las insus serción del Real decreto y alocución de i.° del mismo mes, que tanciales…</t>
  </si>
  <si>
    <t>Jimé, Franc’sco</t>
  </si>
  <si>
    <t>Franc’sco Jimé</t>
  </si>
  <si>
    <t>…posible disimu c-omisario ordenador y contador.de Rentas de Madrid D. Félix: lar por mas tiempo la escandalosa corrupción en que alguno* Bergado: para la intendencia de Asturias á D. Franc’sco Jimé novadores querían sumergiros. Ellos han derramado todo el ve nez de Saavedra, también comisario ordenador, comendador de neno de la falsa fitosofia que abrigaban en su corazón: pretendían la Real-orden americana de Isabel la Católica, y ministro co,i- con ell…</t>
  </si>
  <si>
    <t>Jiménez, Fernando</t>
  </si>
  <si>
    <t>Fernando Jiménez</t>
  </si>
  <si>
    <t>…ha servido S. M. hostil. nombrar para la dignidad de chantre de la iglesia catedral de En la capital (Janeiro) se habían cobrado por la policía Cádiz, vacante por fallecimiento de D. Fernando Jiménez de 8oo‘3 cruzados, ademas de los once millones y medio destinados Alba, á D. Josef María Gutiérrez y Noriega: para la de arce para reparos de muelles, calles, caminos y alumbrado de la ciu diano titular de la misma, por muerte de D. Manuel Vale.iun dad, y era…</t>
  </si>
  <si>
    <t>Jiménez, Josef Diaz</t>
  </si>
  <si>
    <t>Josef Diaz Jiménez</t>
  </si>
  <si>
    <t>…e las-rentas de la Corona vuelvan Sermón predicado al Rey nuestro Señor en la dominica 4-* al método que tenian antes del 30 de Mayo de 1817, y bases de Adviento último, por el P. D. Josef Diaz Jiménez, predica que han de regir para las provinciales y equivalentes. (Id;) dor de S. M. Se vende en la librería d* Calleja á 2 rs. EN LA IMPRENTA REAL.</t>
  </si>
  <si>
    <t>Jiménez, Juan Bautista</t>
  </si>
  <si>
    <t>Juan Bautista Jiménez</t>
  </si>
  <si>
    <t>…aspasado los lími Salvador de la misma ciudad de Granada, vacante por muerte tes de aquel pacto por el tratado de alianza eventual, que sin su ade D. Juan Manuel de las Dueñas , á D. Juan Bautista Jiménez consentimiento y noticia había hecho con los Estados-Unidos. de la Serna, ambos Directores de la Real casa de Pages. ‘ Mas de un año duraron las negociaciones de mediación, po diendo asegurar que compondrían un mediano volumen los pla En el Diario Mercantil d…</t>
  </si>
  <si>
    <t>Jiménez, Mariano</t>
  </si>
  <si>
    <t>Mariano Jiménez</t>
  </si>
  <si>
    <t>…....................... .................................. 2 tratado con todo el rigor de la ley. Valencia....................................................................... z D. Mariano Jiménez, natural de Murcia, y vecino de Ma Murcia.......................................................................... 1$ drid,de edad de 41 años, convencido de robo dentro de la cor Barcelona......................................................................…</t>
  </si>
  <si>
    <t>Jimeno</t>
  </si>
  <si>
    <t>…e vara de Alcalde mayor de la villa de Infantes: á D. Antonio de unos en sus destinos, y otros para acomodar á sus partidarios; la Sierra Arce y Lamas para la de la villa de Torre Don Jimeno; con cuyo mal sistema, y el peor gobierno que adopta cada una y á D. Mariano Izquierdo y Vidaurrc para ia de la villa de de las provincias, no podemos esperar otra cosa que el aumento Lietor, todas en el territorio de las referidas Ordenes. de la miseria , ma…</t>
  </si>
  <si>
    <t>Jímeno, Antonio</t>
  </si>
  <si>
    <t>Antonio Jímeno</t>
  </si>
  <si>
    <t>…eran puesto una cuenta igual del D. Carlos Godoy, idem D. Eugenio Mardones, cadete D. Josef estado en que tenian la viña, y probasen que los españoles con L^ai*}'an Dulantro, ídem D. Antonio Jímeno. tu residencia en el reino habian causado ese deterioro, enton Numero § de Chile. Teniente coronel D. Esteban Faez. ces podrían esperar que el mundo culto les concediese la razón Artillería de los Andes. Teniente coronel D. Juan Pedro para quejarse del gobier…</t>
  </si>
  <si>
    <t>Jly</t>
  </si>
  <si>
    <t>…nó á Pepe y á su proyecto, mma y la Mía Arsenia., y el di* 40 .salieron de la ciudad. pesesperanzado este d«.conseguir ep España lo que deseaba fue á — Acaba de morir en Grecia «1 lord Jly/RP «deenfermedad tentar fortuna á otra parte, y marchó p^ra Lisboa y Londres intíamatoria. Todos los periódicos.inglsss» del di» t4V.Han Ah cqn la.esperanza d/t hallar mejor acogida. No obstante, a noque ilos de los pormenores que se han sabido con velación á…</t>
  </si>
  <si>
    <t>Jo</t>
  </si>
  <si>
    <t>…y ríen. Teudreislo entendido, y dispondréis que se imprima, pu su ciega obediencia á los soberanos preceptos de V. M., y olvi blique y circule. En Palacio a 29 de Enero de 1824.—A D. Jo— dado dé los inmensos trabajos, angustias y sobresaltos que en sef de ia Cruz. estos tres largos anos de anarquía, desolación y horrorosa mor tandad han afligido atrozmente los vastos dominios de V M., Continúa el Real decrete del número anterior. con corazón…</t>
  </si>
  <si>
    <t>…an Memoria sobre el estado y situación polítiqa en que se halla cisco González, de S. Martin ds Cauiafeita, jurisdicción de Or- ba el reino de Nueva-Empaña en Agosto de 1823 , po^ D. Jo sellon; Josef Díaz, de S. Julián de Fcibeillide^jurisdicción de sef de Presas. Su autor bien informado de. los últimos aconteci Sainos; Francisco López, de Iriacastela, jurisdicción de ídem; mientos de aquellas provincias , como Contador que fue de la de Anto…</t>
  </si>
  <si>
    <t>…tiempo el otro Real decreto de 25 de Diciembre del mismo año. les «c contarán desde i,° de Noviembre inmediato, y concluirán '„A! Exemo. Sr. general en gefe dej ejército del norte D. Jo .en 31 de Octubre de 1828, .acuda á la casa gobernación y ad sef Canterac digo con esta fecha lo que sigue: ministración del mismo Pveal sitio, donde ss manifestarán las „Exémo, Sr.? Habiendo reflexionado con maduro examen condiciones formadas al efecto ; adv…</t>
  </si>
  <si>
    <t>…eligión de ;í V. E. muchos' años. Cuartel' general en Huancayo Marzo católica y de la soberanía de nuestro amado Rey el Sr. D. Fer 22 de 1824.—Excmo. Sr.scjosef Canterac. =:Excmo. Sr. D. Jo nando vn. Los suscriptores en esta corte acudirán á recoger el sef de Laserna, virey y capitán general del Perú. primer cuaderno, adelantando el importe del segundo, que sal CAMBIOS. drá con la brevedad posible, en Ja librería de Ja viuda de Cruz, Londres., 3…</t>
  </si>
  <si>
    <t>…a obra ya no se josef Monge, por ídem, fiscal ¡den» en sumario. dará por cuadernos; y por lo mismo, si gustan continuar en la Fausta Conejo, por conversaciones subversivas, fiscal D. Jo suscripción adelantarán 16 rs. por el 2* tomo: el primero, que sef Sánchez Campa: en plenario, y para fallarse. sejcompone de los dos cuadernos primeros, está de venta en la Joaquín Florida, Francisco García y Francisco Laña, por misma librería ¿18 rs. en rús…</t>
  </si>
  <si>
    <t>….Enero, muy ientrado el áñó, han causado en dicha dependencia • Avila ••«•••«airíá» uñas minuciosas y complicadísimas operaciones, para cuya eva- : Badajoz.....^..;. ..Comisionado D. Jo5ef Chico. sion ha sido precisa la mayor cohs^ acia y actividad. El público Barcelona....... Comisionado D. Mariano higuera y Pont. ha visto jin embargo' realizadas sus esperanzas, ’y ‘que sobrepu—: Bilbao............. Comisionado D. Bernardino de Ibarguengoit…</t>
  </si>
  <si>
    <t>Jo, Antonio</t>
  </si>
  <si>
    <t>Antonio Jo</t>
  </si>
  <si>
    <t>…laza de Co para la de Fiñana á D. Josef Irazabal: para la de Osuna á Don chabamba á buscarme por la superioridad del número que for Ildefonso Josef de Frías: para la de Benamejí á D. Antonio Jo maron. sef de Rueda: para la de Utrera á D. Nicolás de León y Perez: Avisado de su aproximación, marché á atacarlos, en cuanto para la de Baena á D. Josef de Zayas Fernandez de Córdoba: se puso á medio.tir^dc fusil su línea, compuesta de tres colum para la de…</t>
  </si>
  <si>
    <t>Jo, Cayetano Macha</t>
  </si>
  <si>
    <t>Cayetano Macha Jo</t>
  </si>
  <si>
    <t>…es para lavar ej Alaría Bárbara García, Doña Alaria Villanueva v Doña Alar a cadáver y cavar la huesa. Viajando como ingleses y servidores Ramona Ruiz, viudas respectivas del cabo D. Cayetano Macha Jo, de S. M. Británica miré como un deber indispensable por mi y de los dependientes D. Miguel Calderón yD. Domingo Carretas, parte el rezar sobre el sepulcro el oficio de difuntos conforme se les asista con los sueldos que disfrutaron sus difuntos maridos, á lo…</t>
  </si>
  <si>
    <t>Jo, Juan</t>
  </si>
  <si>
    <t>Juan Jo</t>
  </si>
  <si>
    <t>…sábado próximo El de Capitanes de infantería ycaballería, á D. ValentinRuúna vaca perteneciente á Jacobo Senil y ; una sábana de cama bio , D. Ramón del Toro, D. Cipriano Manteca, D. Juan Jo nueva y un vestido de juan Quinn, una porción de kilo de la viu sef Saranz, D. Tomas Lenieres, D. Juan Artiaga, D. Marcos da Scall, una saya y un delantal pertenecientes á la viuda Ga- Gallegos, D. Antonio Mur,D. Tomas Castillo, D. Antonio llagher: todo á pet…</t>
  </si>
  <si>
    <t>Joa</t>
  </si>
  <si>
    <t>…uerza in Fueron examinados en.aritmética D. Josef Castioz, D. Ramón vencible á mantenerse quieto en la ribera. Vosotros habéis en Santos, D. Ramón Torres Espinosa, D. Cirilo Peña, D. Joa vuelto la Europa en una interminable cadena de conspiraciones. quín .Quintero, D. Josef Blas Díaz , D. Julián Varela de Seijas, Vosotros habéis hecho ver á esos Reyes, á quienes.denigra vuestro D. Luciano Suarez, D. Josef Arias, D. Francisco Alvarez y odio ,…</t>
  </si>
  <si>
    <t>…mos á una la de Montblanch á D. Andrés Masegosa : para la de Tárrega á Ciudad llamada Murnm?, distante cinco inillas mas allá. D. Ramón Bermis; y para la de Villar del Arzobispo á D. Joa „EI 12 por la mañana mandó el doctor que se cargasen los quín Fust y Chaveli. Camellos al amanecer: después tomó una taza de café, y ve mis mo Je ayudé á vestirse. Luego que estuvieron cargados los came El Rey nuestro Señor, en vista del oficio t; la Direcció…</t>
  </si>
  <si>
    <t>…hace de Bracamonte á D. Santos Navarro : para la de Msmbeltran á cualquier pago, aunque sea del menor importe. La ventaja que D. Manuel Prudencio Sobrino: para la de Frigiliana á D. Joa resulta de esta costumbre, tanto al depositario como al banque quín Josef Martínez: para la de Aguilar de Córdoba á D. Luis ro, es fácil de concebir. Este, cuando trata en semejante nego Sanz Teresa: para la de lo criminal y de policía de Cádiz á D. Jocio con…</t>
  </si>
  <si>
    <t>Joaquín</t>
  </si>
  <si>
    <t>…rdad de Rivadabia á D. Benito Feijoo Lobariñas; para la de Pasca muy inconsecuentes y superficiales..... El comercio pues que han na á D. Antonio Madolell: para la dé Valdepeñas á D. Joaquín establecido aqui ios ingleses, debe, por fuerza , abatimos, y aba Martínez DiazCampaya: para la de Algeciras á D. Francisco tir el de todas partes. Ellos con los préstamos ^tie hacen á nues de Paula Escudero: para la de Archidona á D. Blas Antonio tro gobiern…</t>
  </si>
  <si>
    <t>…sado del carro-, la ar y para el de Pruna á D. Juan Josef Hervas. moniosa construcción de este, la uniformidad del trage de l.-.s 1 2 Para el juzgado civil de la ciudad de Cádiz á D. Joaquín de ninfas, cuyas cabezas estaban coronadas de flores; las aguas olo la Escalera y Benedicto: para la vara de alcalde mayor de Btii- rosas y mixtura que por todo el paseo derramaban á porfia las trago á D. Juan Antonio BtimI Sauz: para la de .Se.on á Don señor…</t>
  </si>
  <si>
    <t>…iembre , y los restantes para el 6 de Diciem jnon Romeral: para la canongia de la misma, vacante también bre , á precio muy moderado. Se venderán en la librería de Capor el propio D. Joaquín, á D. Josef María Benavente: para la lleja. canongia vacante en la iglesia catedral de Falencia, por promo Segunda edición del catón metódico de los niños, corregida ción de D. Manuel del Rebollar al arcedianato de Briviesca, dig y aumentada según las observa…</t>
  </si>
  <si>
    <t>…án nero, los ataron y metieron bajo escotilla. El quechemarin se retirado. hizo á la vela después de las once de aquella noche; pero en la En Ciudad-Real. D. Manuel Adame .I.ocho. D. Joaquín madrugada volvió á fondear mas avanzado del puerto, y salió María de Errazquln, intendente jubilado. D. Alejandro Joaquin de la bahía, siendo como la una de Ja tarde del 23, á tiempo que Juncosa, tesorero de Rentas, y teniente de voluntarios Realistas acababa…</t>
  </si>
  <si>
    <t>Joaquín'Lira</t>
  </si>
  <si>
    <t>…ares ingleses se disputan las ocasiones de ha &lt; Cazadores montados¿ .Capitanes graduados de tenientes coro- . cerles el honor acostumbrado en el pais. Nosotros creemos que ■ neles D. Joaquín'Lira y D. Gabriel. Poveda, comandantes de es los soldados franceses se portarían del mismo modo con' los i cuadrón supernumerarios. . , •, nuestros. ... r - Dragones del Perú. . Capitán D&lt; Francisco Miranda, grado . FRANCIA. ■ ’ • de teniente coronel de caballería : sargento p…</t>
  </si>
  <si>
    <t>Joaquin, Alejandro</t>
  </si>
  <si>
    <t>Alejandro Joaquin</t>
  </si>
  <si>
    <t>…aquella noche; pero en la En Ciudad-Real. D. Manuel Adame .I.ocho. D. Joaquín madrugada volvió á fondear mas avanzado del puerto, y salió María de Errazquln, intendente jubilado. D. Alejandro Joaquin de la bahía, siendo como la una de Ja tarde del 23, á tiempo que Juncosa, tesorero de Rentas, y teniente de voluntarios Realistas acababa de entrar á bordo del mismo un refuerzo de nacionales de caballería, yD. Manuel de Lar?., oficial primero de la conta de…</t>
  </si>
  <si>
    <t>Joaquín, Josef</t>
  </si>
  <si>
    <t>Josef Joaquín</t>
  </si>
  <si>
    <t>…sotros par del comercio de esta corte, y D. Ramón de Landa, que lo es ticipamos desde esta fortaleza de los mismos sentimientos, pues de la ciudad de Orduña, sobrino y heredero de D. Josef Joaquín los mas de los que están expuestos á tan fatales Consecuencias, eran Jiménez Bretón , sobre pago de maravedises; entendidos de que nuestras amigos y paisanos. Sobre esto ha habido entre el Gene pasado dicho término sin haberlo verificado, sin mas citación ni…</t>
  </si>
  <si>
    <t>Jocano, Salvador de</t>
  </si>
  <si>
    <t>Salvador de Jocano</t>
  </si>
  <si>
    <t>…n fuere, y que también se dice mo tiempo se desvanecen las objeciones que contra ella suelen tiene, asegurado en el Norte como medio millón de pesos; de que hacerse: traducido por D. Salvador de Jocano , canónigo de la se saca por consecuencia cual será su intención. santa iglesia de Plasencia. Un tomo en 4.0, á 14 rs. en pasta y ídem 15. E! capitán de la balandra española Monscrrate Don 10 á la rústica : se hallará en las librerías de Bailo y Ortiga, en Ju…</t>
  </si>
  <si>
    <t>Jocio</t>
  </si>
  <si>
    <t>…Josef Martínez: para la de Aguilar de Córdoba á D. Luis ro, es fácil de concebir. Este, cuando trata en semejante nego Sanz Teresa: para la de lo criminal y de policía de Cádiz á D. Jocio con gentes ricas , retiene en su poder muchos meses grandes sef María Tirado: para la de Ciudad-Rodrigo á D. Fermín Diez: sumas, de que dispone á su arbitrio, y los interesados gozan la para la de Benavente á D. Manuel Jiménez Navarro: para la de ventaja de n…</t>
  </si>
  <si>
    <t>Jono, Domingo</t>
  </si>
  <si>
    <t>Domingo Jono</t>
  </si>
  <si>
    <t>…los pue él de Avila á D. Josef de Ibarlucea i'para’el de Marbella á Don blos de Basco le ha sido infructuosa-El virey La serna, que ya Andrés Gabriel Cánovas: para el dé Gua'dix í D. Domingo Jono tiene enemigos quí Combatir en lo interior, ha reunido mal Síf Fernandez-Martínez: para el-de Agrédá á D. Josef de Bal¿Te ye) hombre» por aquel punto para observar lo» nvoViiíiíenio» iriáscdá: para eí de Chinchiiia á 'D. Luís Cuadrado y Vaidelode Bolívar. Ha…</t>
  </si>
  <si>
    <t>Jorge, Simón</t>
  </si>
  <si>
    <t>Simón Jorge</t>
  </si>
  <si>
    <t>…se ve, á no poder dudarlo, una completa indife Lanac : de subteniente á los sargentos primeros D. josef Guillen, rencia; de modo que abrirán con gusto las puertas al vencedor. (2) D. Simón Jorge, y á los cadetes D. Antonio León y D. Josef Castro Negrciros. (1) En prueba de esta justa observación véase la gaceta nú Segundo batallón. Grado de teniente coronel á los capita mero 149 , artículo de Londres. nes D. Josef Bello, D. Josef Uguet, D. Pedro Peña…</t>
  </si>
  <si>
    <t>Jos, Josfaf</t>
  </si>
  <si>
    <t>Josfaf Jos</t>
  </si>
  <si>
    <t>…nientes D.; Pedro Josef' Forga; D.joséf-Mártinezy Don • 'dé la Guardia--Real y su juagado ¡privativo , se 'cita-y emplaza á Melchor Bravo: de subteniente a jos sargentos priineros D. Josfaf Jos sUgétós qüé-séixonsideretÉ.¡con derecho á los bienes quedados Menendezy D. Pedró'AlcuVillá. 7 ¡"■"'■'UhV' don motivo dél fallecimiento intestado del Sr.t duque del Parque, Segundo batallan} Grado de teniente coronel á los capitanes 'capitán qúé-fue klel Reál…</t>
  </si>
  <si>
    <t>Joscf</t>
  </si>
  <si>
    <t>…n quien corresponda pura su cumplimicnto.=£stá rubricado de la haberse casado con derecho al Monte pío militar, se les asignará Real mano.imEn Palacio á 11 de Febrero de 1824. =2A D. Joscf la pensión correspondiente al empleo que obtenían al morir sus de la Cruz. maridos, padres ó hijos. Exposiciones dirigidas al Rey nuestro Señor. Art. 3.0 Para los efectos expresados en los dos artículos pre cedentes se considerarán como muertos en función de…</t>
  </si>
  <si>
    <t>…los que las trai El editor. Gloria iníñortai 'á las tropas que componen el gan: todo le que les promete y garantiza el general=Valdés.” ejército español del Perú: gloria al Excmo. Sr. D. Joscf &lt;k Lasema por el tino y acierto con que ha operado contra los ene migos que ignorantemente osados se atrevieron á montar los ANUNCIOS. Andes y cruzar el Desaguadero; y gloria á.esos beneméritos ge nerales, gefes y oficiales, que á su vista se hicieron dignos…</t>
  </si>
  <si>
    <t>José</t>
  </si>
  <si>
    <t>Ni'im. ni. (3 cuartos.) 443 GACETA EXTRAORDINARIA DE MADRID DEL LUNES 3o DE AGOSTO DE 1824. ARTICULO DE OFICIO. El Comandante general del Campo de Gibraltar D. José? tovio, de la provincia de Andalucía, natural de Estepona, ve O-Donell, ert oficio de 26 del que rige, da parte á S. M., que en cino de Gibraltar, de 18 años, soltero. Hilario Jiménez , de la cumplimiento de lo mandado en las Reales órdenes que tratan provinc…</t>
  </si>
  <si>
    <t>Josef</t>
  </si>
  <si>
    <t>…lando en dante general del ejército dé Castilla la Vieja: D. Tomas Blanco el seno pacífico de sus familias! /Dónde estaba la seguridad pro Cicerón, Teniente Coronel de infantería: D. Josef, Foreadá, Ca metida de las personas, dónde!la:de nuestras propiedades, y en pitán de ídem: D. Juan Nicolás de la Fuente, ídem ídem: Dóit dónde en fin ta libertad que se-nos. pintaba como pérdida en elMariano Quirós, Ídem ídem: D.Salustiano Andrés Erríbite, Co…</t>
  </si>
  <si>
    <t>…nducto de los Presidentes; y cuando dréis lo necesario para su cumplimiento.sEn Palacio a 14 de sea necesario evacuar diligencias en otras provincias, presentarán Enero de 1824.=A D. Josef de la Cruz., á estos sus oficios, acompañados de Iqs documentos oportunos, Circulares del Ministerio de,la Guerra. para que por su mano se remitan á loÜÍCapitanes generales res Habiendo llegado á noticia del Rey nuestro Señor que en pectivos, que cuidarán del…</t>
  </si>
  <si>
    <t>…suponía ademas, según el peso del rios realistas, estuvo repetidas veces á riesgo de perderla vida, cuerpo, que debía incluir alguna porción de dinero. como la perdió sil hermano D. Josef en un patíbulo á manos de El 30 de Noviembre último se procedió a la abertura de la la facción revolucionaria; S. M. se ha dignado concederle la Es momia, habiendo dundo ei desenvolvimiento de las innumera cribanía segunda de Cámara del Consejo de Hacienda, q…</t>
  </si>
  <si>
    <t>…4 de Diciembre del año anterior ha recibido de cristiana probada y defendida por los escritos de los filósofos, por oficio S. M. la noticia de que habiendo llegado el 2 del mismo D. Josef de la Canal: un tomo en 8.° mayor. Se pone al fin una mes á Puerto-Rico la fragata'francesa Flora, procedente de la apología de la Religión cristiana, contra las blasfemias y calum Martinica, y con ella el Real decreto de 3 de Octubre, impreso nias de sus ene…</t>
  </si>
  <si>
    <t>…la justa causa de la Nación, cupo en suerte del primer extrac Lutero y Calvino? ¡Y por qué no ha de ser permitido á sus dis to de la de este día á Isabel Rincón, hija del patriota D. Josef, cípulos imitar á sus maestros? ¡En virtud de qué derechos quer muerto en acción de guerra. rán ellos oprimir asi la santa libertad de la reforma? ¡Por qué se pretende imponer la autoridad de la iglesia nacional á hombres VARIEDADES. que por principios no deb…</t>
  </si>
  <si>
    <t>…s embrollos de los revolucionarios de América!.... ya lugar. ¡Es posible que catorce años de experiencia no alcancen todavía Se celebra junta general de acraedores á los bienes de D. Josef algún desengaño!.... ¡Cuantas ofertas hizo S- Martin! Antonio de Madariaga, del comercio de esta corte, el 1 de Bolivar anunció las minas de Guamanga como por hipoteca . Mayo próximo á las nueve de la mañana, en casa del Sr- Te del préstamo. En primer lugar q…</t>
  </si>
  <si>
    <t>…de las vo También se ha dignado nombrar para la plaza de Teniente ces, no podemos callar que se quejan muchos de la falta de des Comandante del mismo resguardo al Teniente Coronel D. Josef pachos , y que el Excmo. Gobierno se junta dadas ya las once Antonio Febrer, en atención á sus méritos y distinguidos ser del dia, y de este modo háy poco tiempo para providencias, ha vicios. biendo tantas qué tomar para todo. La educación pública, la REALES…</t>
  </si>
  <si>
    <t>…uienes debían pa dispondréis lo correspondiente á su puntual cumplimiento. — sar á esta ciudad poco después de su llegada á Bogotá. Está rubricado.=Palacio a/ de Junio de 1823.= A D. Josef —Hemos recibido periódicos de Nueva-Yorck hasta el a del cor García de la Torre. riente, y su contenido es poco interesante. Unicamente anun cian por cartas recibidas de Maldonado , que Montevideo se rin Cintilar del Ministerio dt Hacienda de España. dió á la…</t>
  </si>
  <si>
    <t>…os de la Frontera á D. Blas Josef de Marios: para la de Larca á que no tienen su malicia , de ser envueltos en los males que cau D. Vicente Jiménez Granados: para la de Marchena á D. Josef sen; y que por este proceder criminal se retardan ó imposibilitan Aguilar Galeote: para la de Palma, en Sevilla, a D. Salvador de conseguid bien que para sí mismos desean. Estos son los que Pulciani: para la de Almería á D. Dionisio Marcelino Angulo; escriben…</t>
  </si>
  <si>
    <t>…s circun combate tan sangriento'. Faltaría á la razón si no manifestase á vecinos á este Reai sitio, que han venido á celebrar tan solem V. E. el acierto, serenidad y valor que el comandante D. Josef ne día'. Montojo manifestó) desde el principio de la caía hasta concluir Madrid jt dt Mayo. el combate, pudiendo servir de modelo y admiración. El oficial quinto del ministerio de Marina, contador de este buque, Don Con motivo de ser ayer los dias de nuestro…</t>
  </si>
  <si>
    <t>…y capellán de Honor de S. M. &amp;c., asesinado en la cárcel de la tomado én la Laguna tres flecheras, dos goletas y un bergantín Corona de. esta corte el 4 de Mayo de 1811: por el P. D. Josef grande, que dejó Padilla porque calaba mucha agua; y que fot María Díaz Jiménez, Agonizante, predicador de S. M.&amp;c.; con enemigos se habían■ retirado al castillo; asegurando al mismo notas -que aclaran mas los sucesos que en ella se indican. Se ha tiempo'habe…</t>
  </si>
  <si>
    <t>…s de la India, llamado Gerard, ha consegui tes tropas nacionales, dirigidas por nuestro digno Virey el Exce do trepar en las montañas de Himalaya, sobre las fronteras de lentísimo Sr. D. Josef de la Serna, ha sido casi todo dispersado la Tartaria china, á un pico llamado Chipke, que tiene 19,411 -con pérdida inmensa de hombres, armas, artillería, municione!, pies de altura; la cual excede en mucho á las elevaciones medidas banderas, inclusa la llam…</t>
  </si>
  <si>
    <t>…ea reconoci en los autos de testamentaría de la Doña Luisa Catalina Rovinet. da la independencia; aunque otros mas reflexivos ya confiesan Ignorándose la residencia de D. Antonio, D. Josef, D.Fran que hn de suceder todo lo contrario. cisco de Paula , D. Juan Ignacio , Doña Juana María, Doña Ma Observa uno de ellos lo que pasa en la Grecia y en elNuevo- ría Angela, Doña Catalina, Doña Francisca yDoña María Lui Mundo, y halla un contraste inexpli…</t>
  </si>
  <si>
    <t>…alistas el 19 de Abril de 1823: la persona que sepa su parade criada añadió que á las doce del dia, cuando sus padres salieron ro se servirá avisar en Madrid en la Imprenta Real á D. Josef á algunas diligencias, de las que no volvieron hasta las dos de la Claramunt, en Barcelona á Juan Orea , librero, en Cádiz á tarde, los muchachos se fueron á jugar en una azotea que la casa D. Santiago Aldatna, comerciante, y en Falencia á D. Andrés tiene con…</t>
  </si>
  <si>
    <t>…su interes y subsistencia á la quien corresponda. Dado en Palacio á 9 de Agosto de 1824. utilidad pública, como que ni tampoco debe obligarse á los fa Rubricado de la Real mano.=A D. Josef de la Cruz. bricantes á que empleen otros brazos y gastos que los necesarios, proporcionándoles las máquinas la economía, igualdad y perfec NOTICIAS EXTRANGERAS. ción que no logfJn con aquellos, se ha servido S. M. mandar, TURQUIA. de conformidad con el dicta…</t>
  </si>
  <si>
    <t>…en un lado de un sofá, colocándose en pie á su en Palacio á 9 de Agosto de 1824&lt;=Rubricado de la Real ma- derecha el kiaja-bey, el buyok-defterdjy, el kutehtt-defterdj v, y no.=A D. Josef de la Cruz. los jóvenes de lenguas turcos, y á sil izquierda el reis-ettendi. El Embajador se sentó en un sillón colocado enfrente de 1 so Real decreto for el que dispone S. M. que los granaderos y caza fá del gran Visir, permaneciendo detrás yen pie toda la…</t>
  </si>
  <si>
    <t>…decreto , se establecerá una Junta y dispondréis lo conveniente á su cumplimiento. En Palacio á 9 de calificación, que se compondrá del Teniente General barón de Agosto de 1824.=A D. Josef de la Cruz. de Eróles, del Mariscal de campo é Inspector general de infan Real orden comunicada ror el Ministerio de la Guerra en 19 detería D. Josef Aimerich, y el Brigadier J). Carlos Ulman, la Julio puraque los oficiales arrobantes ae las cajas ae quintosc…</t>
  </si>
  <si>
    <t>…anuncio. pitanía general de las Islas Baleares, con Ja presidencia de la Una facción pérfida, compuesta de unos 200 de los refugia Real audiencia de Mallorca, al mariscal de Campo D. Josef dos españoles y otros habitantes oscuros de la plaza de Gibral— Ignacio Alvarez Campana; y para el gobierno político y militar tar, se armaron y prepararon una expedición, que saliendo por de la isla de Mallorca y plaza de Mahon al brigadier D. Josef mar de s…</t>
  </si>
  <si>
    <t>…age, después de haberlo ido sucesivamente perfeccionando y Condescendiendo el Rey nuestro Señor con los deseos de fijando los escritores clásicos en todas materias, es un deber se D. Josef de la Cruz, ha tenido á bien exonerarle de! caigo Je guir el camino que nos han dejado trazado: v e! que de é!;; se Secretario del Despacho de la Guerra por Real decreto de ayer; para no puede dejar de perderse. y en su consecuencia ha nombrado para que lo de…</t>
  </si>
  <si>
    <t>…darles anunciándole haber arribado á aquel puerto la fragata tras cumplimiento. Pero instando Martínez para que se llevasen á porte Sesos tris, conduciendo desde Arica al coronel" D. Josef debido efecto, se pasó la resolución d' la junta al supremo con María Benavente , gcíe del estado mayor de la división chilena, greso, que fue del dictámen de la junta, y mandó ademas una que obraba en el Perú, y al regimiento de cazadores de caballe diputaci…</t>
  </si>
  <si>
    <t>…untamiento. porece un sueño. D¡os guarde á V. E. muchos años. Castillo del Núm. 4 o de la colección de contradanzas y valses para gui C-illao 7 de Febrero de i8i4.-=Excmo. Sr.-sEl coronel Josef de tarra sola, de los mejores autores, que. contiene seis valses, á 4 Casariego.—Excmo, Sr, general en gefe í). Jóséf CnttráclsiEi rs. Boleras de la bola con acompañamiento de piano y guita 1 ia, copia.^Secretario, Vicente Girin, segundo ayudante general de 4…</t>
  </si>
  <si>
    <t>…ltados ídem D. Josef Puertas, subteniente D. Manuel Dulantro, idein para convencer. Si vmds. hubieran puesto una cuenta igual del D. Carlos Godoy, idem D. Eugenio Mardones, cadete D. Josef estado en que tenian la viña, y probasen que los españoles con L^ai*}'an Dulantro, ídem D. Antonio Jímeno. tu residencia en el reino habian causado ese deterioro, enton Numero § de Chile. Teniente coronel D. Esteban Faez. ces podrían esperar que el mundo cult…</t>
  </si>
  <si>
    <t>…estado mayor general del ejército de Colombia Garlos Afana Tullerías para volver á S. Gloud, se agolpó toda la multitud á su Ortega , quien se- aprehendió por el capitán graduado D. Josef paso , saludándolos con las voces repetidas de viva el Iley, vivan María Prada , ayudante mayor de mi cuerpo, y teniente de la los Borbonis. primera compañía del mismo D. Angel Costas t e igualmente, el</t>
  </si>
  <si>
    <t>…l abertura de, estudios para .el, inmediato curso literario la prosperidad nacional, á quien dirigimos y ofrecemos este ser con una orácion inaugural facultativa, que leerá el Dr. D. Josef vicio, continuando la marcha para este punto con el número de María Turlan, cirujanq de Cámara de S. M. con ejercicio, di 89 hombres y 11 oficiales que componen ambas fuerzas, con mas rector vocal de la Real junta superior gubernativa de cirugía, y cuatro ofi…</t>
  </si>
  <si>
    <t>…da escribanía, donde se capitán D. Juan Ramos, teniente D. Andrés Eanda, ídem Don admitirán las que se hicieren siendo arregladas. Antonio Mas, subteniente D. Manuel Riberos, ídem D. Josef Por providencia del tribunal del consulado de Cádiz se cita Alcántara , pasó en su clase al batallón de Arequipa, ídem Don y emplaza á cualquiera persona que se crea con derecho á la ma Agustín Vidal. sa de bienes y concurso de acreedores de D. Juan Bergne, veci…</t>
  </si>
  <si>
    <t>…solo contraventor. El periódico de Buenos-Aires, titulado el Argos, de 3 de Ju En su consecuencia mando que se imprima un competente nio último, contiene un largo bando del Excmo. Sr. D. Josef de número de ejemplares, y circúlese á las principales autoridades Laserna, del cual se insertan los párrafos mas interesantes. políticas, eclesiásticas y militares, publicándose aquí y en todas partes con la mayor pompa y solemnidad posibles.=Dado en el ,,Do…</t>
  </si>
  <si>
    <t>…está unido á nuestro augusto Soberano ¿ se há dignado con ha tenido por espacio de un año con entera satisfaccion.de todos ■ ceder la cruz de la Real y militar orden de S. Luis á D. Josef los habitantes de Cádiz, cuyo comercio ha protegido en varias Barradas, coronel comandante de las tropas españolas que con circunstancias, y al cual acaba de hacer un servicio mucho ma currieron al sitio de dicha plaza:'lá de ia Legión de Honor á yor, preserv…</t>
  </si>
  <si>
    <t>…an Magadan, cura, y Juan López, do, Josef Lizaso, zapatero, D. Josef Perez Torices, piloto, An partidarios del desgraciado Abuim. tonio Vallejo, Josef Morales, cabo del Resguardo, D. Josef D. Tomas Pita, D. Joaquín García, gobernador de la villa Rodríguez y D. Antonio Frade, ayudantes de plaza; la que su de Marín, y D. Vicente García, su hermano. frirán los seis primeros, siendo conducidos al cadalso arras D. Antonio Blanco, D. Matías Blanco, y D. Francisco…</t>
  </si>
  <si>
    <t>…y evi tonio María Alvarez, D. Pedro Antonio de Olañeta, D. Juan dentes que no pueden ocultarse á cualquiera que de buena fe exa Antonio Monet, D. Juan Loriga , D. Josef Carratalá, D. Josef mine la cuestión. Santos de la llera y D. Alejandro González Villalobos. __Los periódicos que se tienen por liberales nos ponderan sin El de Brigadieres á los coroneles D. Miguel Atera, D. Anto cesar las repúblicas del Nuevo Mundo: tan pronto prefieren á la n…</t>
  </si>
  <si>
    <t>…jo supremo dé Hacienda, por la.escribanía deasistir1»-reuniones en que se hablaba á favor ¡del sistema cons Cámara al cargo de Albuin, sigue autos en erado de apelacióntitucional. D. Josef ■Villanuev3- y Vigil; contador de Rentas que .ha sido Juan Herreros , ciego , edad de 33 años, soltero y vecino de en la villa de Marchena , con el subdelegado del-mismo ramo, la villa de Estremera, ha sido condenado en'idem á seis me que también fue en ella…</t>
  </si>
  <si>
    <t>…nrral de Europa. -lina do Aragón i -D. -Pablo Blanco CáteJlero : para V'varí'de.al- " ;—l_^S1 ha-.de. darse crédito á ima supuesta carta de.Puerto-Cabe- •calde mayor de -Alarcon á D. Josef" Antonio Martínez Zafra: ' .lío que traedla gaceta, red eral: de Baltimore, el invencible.Sirnoni -para ¡a del Carpirá'D.r¡Juan Fránciséd Bajo y Guadrádo : para que habla destruido ya en eLmescde.-julio. el ejército-español , lo- -la de Ctielíar á D. Juan Cri…</t>
  </si>
  <si>
    <t>…la Inglaterra, para que salga al frente dé de capitán de infantería. su independencia en Europa. De aquí han provenido las conce Escuadrón di Milicias de Pardos de Arica. Alférez D. Josef siones hechas á nuestro comercio, como si ellas pudiesen librarlo Hilarión Oviedo, teniente efectivo de Milicias. de las resultas de una casa pobre y sin recursos para reponer el Asamblea de dragones de Lima. Sargento primero D. Pedro numerario que solicitamo…</t>
  </si>
  <si>
    <t>Josef, Juan</t>
  </si>
  <si>
    <t>Juan Josef</t>
  </si>
  <si>
    <t>…Mo y Salazar: para la de mayor segundo á D. Pascasió Perez de San lina, Tesorero interino de la expresada Dirección, con'el último ta Cruz; y para la de Oficial segundo primero á D. Juan Josef endoso á favor de D. Pedro Gil, con firma deD.SalvadorGual, de Orue, Oficiales que eran de la m'isma: para la de segundo se fecha en Tarragona el'3 de Mayo de 1822.Uno núm.890, de rea gundo á D. Manuel Antonio F.odrignez, Oficial mayor de Ja les 3884; otro nú…</t>
  </si>
  <si>
    <t>…na, al y que por consiguiente en su rotación tiene sus noches como Dr. D. Ramón María de Adurriaga , Dean de la Metropolita sus dias. na de Búrgos; para el de Guadix y Baza al Dr. D. Juan Josef 4.0 Los planetas que acompañan á este astro no giran alre Cordon , Dean de la ig’esia catedral de Cádiz; y para el de Co dedor de ¿1, sino solamente alrededor de una de sus .superficies. ria á D. Joaquin López Sicilia, Dean de la iglesia catedral dé 5." Los c…</t>
  </si>
  <si>
    <t>…ec&amp;acho,. • piallaéümchez: pata laycgttnda.de Granada á P. Luis Antonio __Después de la adjudicación de premios que na héchrOTÍ*o- del Cáriipo y Ocina: para la de Alcalá ¡a Real á D. Juan Josef ciedad de Fomento de la industria nacional, de que ya hemos López: para la de Mazarron á D. Antonio Portillo Clemente: hablado anteriormente, Kf’^óbiiiAidiS los siguientes pata el año y para la de Cervera del Rio Alhama 4 Donado Fernandez de Lumeras. venidero…</t>
  </si>
  <si>
    <t>Josef, Pedro</t>
  </si>
  <si>
    <t>Pedro Josef</t>
  </si>
  <si>
    <t>…Considerados Prada, D. Josef Gaspar Barreda y Salázar, D, Cipriano de Te desde tan elevado punto de vista todos los deberes, todas las re jada Sánchez, D. Josef Morales Atambüru, D. Pedro Josef de laciones, tanto de la vida privada como de la social y política, Rada , la testamentaría dé D. Josef Sánchez Reaño, D, Manuel se hacen mas nobles y mas augustos; todos los vínculos vienen á Moscoso y Peralta, D. Pedro.Tagle, D. Josef Villegas ce la ser más…</t>
  </si>
  <si>
    <t>Josef, Rafael</t>
  </si>
  <si>
    <t>Rafael Josef</t>
  </si>
  <si>
    <t>…zonado para dor de la misma á D. Juan María Ruano y D. Vicente Esteve: que no causasen tanta sensación. Sé'escribían y borraban-k un para otras dos de alcalde del crimen de ella á D. Rafael Josef tiempo los conceptos del agitado manifiesto, y al fin abandona Crespo y D. Francisco Delgado y Avala ¡ para la fiscalía de^Ia ron la empresa á ios periodistas, y he aqui lo que uno de ellos -misma audiencia á D. Pedro Porro: para tres plazas de oidores public…</t>
  </si>
  <si>
    <t>Josef.Mariano</t>
  </si>
  <si>
    <t>…cretario.sMatías de Horca jada , Secretario." ties de placer y de jubiló que ha causado en sus corazones la tan. suspirada libertad, como-también ios sacrificios de todas clases ; D. Josef.Mariano dcaCabtnes y D. Josef Alaria de/Carcer, qué han'prestado para conseguirla , el Ayuntamiento de vuestra el primero Regidor decano , y el segundo Sindico procurador del antiquísima ciudad de Huete no llenarla sus deberes ni corres-- Ayuntamiento provisional de.…</t>
  </si>
  <si>
    <t>Josefa</t>
  </si>
  <si>
    <t>…pajar y corral, sus tapias panera, que disfruta la misma, en 1100. Un pajar, de que tam de fachada y medianería de tierra, con algún machón de ladrillo, bién hace uso la referida Doña Josefa, en 1200. Otra casa, que y la pared del trados donde carga la armadura es de piedra de habita D. Josef Fernandez del Campo, con su corral correspon manipostería y barro, cuya huerta es de caber de 3 fanegas; la diente, en io$. Una cuadra, que disfruta el mism…</t>
  </si>
  <si>
    <t>Josefa, María</t>
  </si>
  <si>
    <t>María Josefa</t>
  </si>
  <si>
    <t>…sus relatos ? Se cita, llama y emplaza á todas las personas que se crean Si reina la mayor incertidumbre sobre los asuntos del Perú, y con derecho á la testamentaría de la difunta Doña María Josefa si la expedición de Bolivar se halla cubierta con un velo impene Anguiano y Sta. Gádea, para que en el término de-20 dias con trable, ¿de dónde concluye el Piloto, que parece muy positivo tados desde el 22 de Noviembre último, se personen á deducirlo que este…</t>
  </si>
  <si>
    <t>JosefLima</t>
  </si>
  <si>
    <t>…esto el pliego de condiciones desde el de lo contrario les para el perjuicio que haya lugar. dia 15 de Marzo inmediato hasta el 31 del mismo, en que las Se cita á los parientes de D. JosefLima, portugués, y vecino propuestas presentadas se pasarán al Ministerio. que fue de Malpica, muerto en 12 d'e Agosto último de un tiro de escopeta, para que comparezcan á exponer lo que tengan por conveniente en la causa criminal que con aquel motivo se está Ind…</t>
  </si>
  <si>
    <t>JosefMattinez</t>
  </si>
  <si>
    <t>…en ,se-¡suscriban á los dos siguientes, Arrendó , D. Gabriel Vaiert&gt;D. Mariano del Carmen Delgado pagarán á rázonde 8 reales por cada uno, ó 34 por toda la obra. (¡S0-eontinU*rá.) D. JosefMattinez. *-'íf ~La suscripción estará abierta hasta la publicaéiou del tomo m. * . I. 1 ' 1 . EN LA IMPRENTA REAL. ¡i- -</t>
  </si>
  <si>
    <t>JosefTadeo</t>
  </si>
  <si>
    <t>…éjico Cucalón , D. Antonio Tur de Berrueta y D. Francisco Narvaez. acaba de darnos el espectáculo de las vicisitudes de las repúblicas. El de primer Comandante de tropas ligeras, 4D. JosefTadeo La misma escena ha presentado el Perú, y todos los que han pre La maza. tendido establecer su pretendida independencia han podido decir El de Comandantes de infantería y caballería, áD. Felipe Ri con Mirabeau: bero, D. Diego Pacheco, D. juan de Lugo, D. Manuel H…</t>
  </si>
  <si>
    <t>Josei</t>
  </si>
  <si>
    <t>…cano Francklm, de 74 , y el Schooner dres. Refiere el contrato hecho en S. Agustín de las Cuevas (cer Dulpkitu” y Hamshire—Telegraph.) ca de Méjico) con el Ministro de Relaciones, D. Josei -Manuel Idem ij. de Herrera, de la oferta de anticipar un millón en libranzas con Los consolidados después de haber estado á 8ó| h3n quedado tra la casa de Tomas Motton Jones, situada en Londres: ¡a comi a 864—Los ducados á 8i.„El empréstito francés á 3! de p…</t>
  </si>
  <si>
    <t>Jovellanos</t>
  </si>
  <si>
    <t>…1824. Véndese á 10 rs.e» ejemplares del informe de la sociedad en el expediente de la ley el despacho de la imprenta Real. Se suscribe en el mismo despa agraria, redactado por el Sr. Jovellanos. El Rey nuestro Señor cho , y en las provincias en las Administraciones principales de se dignó abrir el libro, y señaló el párrafo por donde debia em Correos. pezarse á leer, para que los discípulos escribiesen, siguiendo la p: labra. El profesor leyó en ton…</t>
  </si>
  <si>
    <t>Joyes, Patricio</t>
  </si>
  <si>
    <t>Patricio Joyes</t>
  </si>
  <si>
    <t>…hostilidades. Mientras el nia de Baspa, habida en su primer matrimonio con D. Fran comercio y vecindario lleno de agitaciones teme la'destrucción de cisco de Basoa y Abrisquieta, D. Patricio Joyes, vecino 7 sus edificios, pérdida de sus caudales y personas,-y-nosotros par del comercio de esta corte, y D. Ramón de Landa, que lo es ticipamos desde esta fortaleza de los mismos sentimientos, pues de la ciudad de Orduña, sobrino y heredero de D. Josef Joaqu…</t>
  </si>
  <si>
    <t>Jpsef</t>
  </si>
  <si>
    <t>…¡Y con cuánta efusión de nuestros co de oficiales de la Secretaría de Estado y dd Despacho universal razones no debemos darle gracias de habernos restituido la paz de la Guerra á D. Jpsef de- Córdoba « primer Teniente de Rea que se-había perturbado entre nosotros! ¡No vimos acusados los les Guardias de Infantería: D. Josef de Villamil , Coronel retí—’ ciudadanos pacíficos y honrados,. echados á otros de sus hogares, rado y auxiliar de la misma…</t>
  </si>
  <si>
    <t>Ju</t>
  </si>
  <si>
    <t>…nal, pues de lo contrario les parará el perjuicio que naires. haya lugar. Batallón núm. 3 de idem. Capitán D. Hipólito Fabre, te Se cita y emplaza á Crisanto Gutiérrez, hermano de D. Ju niente D. Antonio Martinez, subteniente D. Josef Velarde, lián Gutiérrez, escribano que fue del número del lugar de Gepasó en su clase al 2.0 batallón del Infante, cirujano D. Cayeta tafe, ó á cualquiera otra persona que se considere con derecho á no Moscoso.…</t>
  </si>
  <si>
    <t>…ef Gómez Rando: para dos medias racio 8.° de excelente impresión y 132 páginas, á 4 rs. á la rústica y nes de la propia iglesia catedral, vacantes por fallecimiento de 6 en pasta. D. Ju3n de Sevilla y ascenso de D. Diego Sánchez de la Torre á Simón de Nantua ó el Mercader forastero. Obra que merece ración de la misma, á D. Salvador de Zea y D. Juan Buzo; y el premio ofrecido por la sociedad de instrucción elemental y de para otras dos medias…</t>
  </si>
  <si>
    <t>Juan</t>
  </si>
  <si>
    <t>…elMariano Quirós, Ídem ídem: D.Salustiano Andrés Erríbite, Co Gobierno paternal de nuestros Reyes, y que.desapareció de en ronel graduado, y Agente Fiscal del Consejo de Guerra: ,D. Juan tre nosotros con la beneficencia--y la-piedad con que miraron á Calixto de Ojeda, Coronel graduado, y Teniente Coronel de Ar sus hijos? ¡Ah! ¡Se podrá llamar libertad la que no sirve sino tillería: D. Antonio Reyes Tejero, Teniente Coronel dc Mi para el mal ,…</t>
  </si>
  <si>
    <t>…esidencia. ha salvado varios caudales y frutos pasados Dios ócc, Madrid 3’de Enero de i8í4.=:Miguelde Llamas.=; *l.ca?tiílp; .y parece que. tampoco; se'impedirá la bajada de otros Sr. D. Juan,Bautista de Arriaza.” de lo interior,..., , ........... . Contestación, - . |&gt;e la.saUda de. !oj europeos que se había dicho, parece que «Habiendo recibido el oficio.con que V. S. me trasmíte las nacía hay d« ciérto hasta y solo amagos en varias pro- gracias…</t>
  </si>
  <si>
    <t>…la propia capellanía, que debe recaer cii quien Madrid 26 Enero. tenga mas inmediato parentesco con la patrona, para que den tro de 27 dias se presenten á la misma ó al Escribano D. Juan - El Ret nuestro Señor en vista de los particulares y arriesga Raya á hacer pretensiones justificadas. dos servicios que ha hecho durante la revolución en favor de la En la villa de Martos, reino de Jaén, se halla vacante la cá justa causa del Altar y-dél ;Tr…</t>
  </si>
  <si>
    <t>…s Los doce libros de Agricultura que escribió;ien látih Lucio Ju teatros sé-abonan, por largo tiempo, de.manera que es muy raro nio Moderato Columela, traducidos al castellano por D. Juan el poder proporcionarse uno de ellos. Los periódicos ingleses María Alvarez Sotomayor yJRitbkri Dos tomós en 4.0 El pri anuncian que el 10 de este mes se sacaba uno á subasta, y se de mero se hallará en esta corte en las librerías de Rodríguez y Ma sea saber…</t>
  </si>
  <si>
    <t>…cuerpo de su mando, felicitando á V. M. por mio de tan sublimes cuanto justos sentimientos mereció del Señor el restablecimiento en la plenitud de sus sagrados derechos, usur Rey D. Juan el 1 el mas honroso y lisonjero privilegio, califi pados por una facción enemiga del Trono de V. M., que llenó cado justamente de grande, y confirmado por V. M. y todos sus de luto y amargura á una patria desgraciada, á quien deben el augustos Predecesores...…</t>
  </si>
  <si>
    <t>…redado. Dígnese V. M. admitir por el Capitán Comandante de pedir guias ó albalá de los frutos, géneros y efectos extrangeros la compañía urbana de la villa de Rosas, comisionado, D. Juan que se conducen directamente para Castilla y Aragón por las Calero y Portocarrero, las sinceras expresiones de amor y obe Aduanas de frontera de esta provincia y la de Soria , se observe diencia á vuestra Real Persona de sus Autoridades Realistas.^: en todas,…</t>
  </si>
  <si>
    <t>…n te rfé Corregidor de esta villa á D. Antonio Josef Galindo: para sistencia en Ginebra en 1810 con la construcción de una casa el Corregimiento político de Ja ciudad de Córdoba á D. Juan de oración, establecida por Mr. Malau en Águas-Viyas, cerca NepomucenoPrat*: para el de letras de la ciudad de Cuenca a de su casa, á la puerta de la ciudad; y el decreto que acaba dé D. Joaqúiní Zengotita ; para el de Orense á D. Juan Antonio dar el Consejo…</t>
  </si>
  <si>
    <t>…errol, quien tiene que tratar con ellos asuntos interesantes. los sentenció la Comisión el 17 de Marzo por indicios á un mes Se desea saber el paradero, ó si ha fallecido y dónde, D. Juan y dos de encierro en la cárcel, separados del roce de los demas del Castillo, Capitán del batallón ligero de Canarias, que estaba delincuentes. en Cataluña, y en Setiembre del año próximo pasado se hallaba en Tarragona, para que la persona que sepa de él se s…</t>
  </si>
  <si>
    <t>…el se ,,El Rey se ha enterado del proceso que con fecha de 2 de nado á toda la nación circula hasta en la misma capital del im Enero del año anterior remitió el antecesor deV. E. D. Juan perio otomano. Este interesante documento present-- ' estado de Josef de Vertir, formado contra Mariano Gutiérrez , natural la situación actual de la Morca , y las fuerzas que puede el sena del lugar de Yegen de las Alpujarras, por haberse cortado mali do pon…</t>
  </si>
  <si>
    <t>…y de Huesear de Baza á D. Mariano Cosío; y para la vara de te tropa arrolló con heroísmo la turba de desesperados tiradores, niente primero de Asistente de la ciudad de Sevilla á D. Juan y á no ser que el escuadrón de Tarifa estuvo desmontado, con Félix de Marurá. dificultad hubiera escapado uno. * _ Queriendo dispensar S. M. al cabildo de la santa Iglesia pri .Se han tomado 500 prisioneros ; inclusos 31 oficiales y un ca mada de Toledo un te…</t>
  </si>
  <si>
    <t>…ando tante vida de V. M. y su Real Familia en su mayor grandeza consigo el orden y la paz , haciendo amar la autoridad legítima Para nuestra fciicidad.=Señor.=:A L. R. P. de V. M.=D. Juan por sil sabiduría y moderación; v apoyándose sobre los dicta osos Fernandez, alcalde priniero.=Antonk&gt; Vazquez.=Valerio Fer resultados de la campaña, ha creído la comisión que debía pe nandez. = Vicente Rodríguez. = Tomas Massat, cura. =:Miguel diros aprobara…</t>
  </si>
  <si>
    <t>…nte S. S. y escribanía de García de la Madrid, á deducir su siguiente: „E1 gobierno de Lima mandó salir el 2$ de Enero á derecho en el juicio de concurso de bienes que el referido D. Juan su ministro de guerra ,'íerinduaga, con pliegos para el Virey Josef de Gamboa tiene hecho para satisfacerles sus créditos. Laserna. Estos contenían el convenio hecho con los diputados de Se hallan vacantes dos plazas de catedráticos de número del las Cortes;…</t>
  </si>
  <si>
    <t>…rancisco I.opez Vico, capellán del Forrosiho, aldea de dicho tos, á excepción de las relativas a k facultad de teología protes Arquillos, sea colocado. A D. Alatco (.sarcia bravo, D. Juan tante, con respecto a las cuales las funcione-, del Gran—Maestra Ignacio Sai avui y Juan del Campo que se le, coloque en el unió se ejercerán por un individuo de nuestro Consejo Real cíe Ins de Correos, Camino.,, (.ane.Ies, Salinas 11 otras oficinas, median t…</t>
  </si>
  <si>
    <t>…de purificación de los Oficiales generales y demas gefes hasta y á morir si es necesario ai frente de vuestras legiones: rodeadlo! Coroneles inclusive; y se compone de los vocales D. Juan de „ Si no podéis defender vuestras riberas, retiraos al interior Henestrosa , D. Julián de R.etamosa, D. Gregorio Rodríguez, y abandonad al enemigo vuestros pueblos desiertos, que él mis D. Francisco Antonio Diz y D. Josef Salvador López del Pan; mo se destr…</t>
  </si>
  <si>
    <t>…todos los franceses, sino Aiiw. 2 de Chite. Capitán D. Blas Mardones. también todos los españoles, que verán en este suceso una verda Legión Peruana. Idem D. Joaquín Linares, idem D. Juan. dera pérdida de familia. Mendiburu, idein D. Santiago Gómez, ídem D. Domingo CaS. M. Carlos x, SS. AA. RR.el Sr. Delfín , Madama Ja Del- vero, teniente primero D. Manuel Noriega, ídem D. Manuel fina y Madama la Duquesa de Berry , se han trasladado inmedia Rí…</t>
  </si>
  <si>
    <t>…s por en tero. Los principales de exportación se reducen á un 5 por 100 sobre la plata; z$ por loo sobre el oro, y un 12 por 100 sobre „E1 Rey nuestro Señor ha venido en admitir á D. Juan de los productos del país. No hay duda que Bolívar no ha hecho Campos y Molina, corregidor de Granada, la cesión que hace ningún movimiento; pues su cuartel general se hallaba todavía del sueldo de 30,732 rs. y 24 mrs. que le corresponden al ano por este dest…</t>
  </si>
  <si>
    <t>…gun bara el de Alfaro á D. Manuel Demetrio de Urquizu: para el do tar ¡por qué no se ocupará á Campeche ó Guazacualco:....... Sahagun á D. Simón Perez López: para el de Jadraque á-D. Juan ¡Por qué no se abrirán comunicaciones directas con Tampico Montes Armenteros: para el*de Chiclan» á D. Francisco Calvay Veracruz, que son los puertos dueños de la primera especulación? che y Moya: para el dé Hellin á D. Ramón Antonio Antuua. „Nuestro comercio…</t>
  </si>
  <si>
    <t>…aba de Santander, por fallecimiento de D. Fernando Gómez Rubin, recibirla ahora en vista de habérsele conferido á su nieto inváli D. Josef Pérez García y D. Juan Bernofa Laurel, á D. Juan do de 60 años. María Valdivielso, D. Josef Marin y D. Rafael Salvador de NOTICIAS DE ESPAÑA. la Gándara: para tres capellanías de coro de la iglesia catedral de Cuenca, vacantes por fallecimiento de D. Miguel Cruceta, Málaga 18 de Octubre. D. Bartolomé Ramos…</t>
  </si>
  <si>
    <t>…servado V. E. con la guarnición que entregó estas fortalezas. les ha vuelto sus privilegios, y hoy toma posesión el cacique, que Desde el 1 o , que marchó el Sr. mariscal de campo D. Juan es aquel que llevan en medio, y allí detras viene su muger con Antonio Monet, hasta hoy que son las ocho de la noche, no ha aquellas indias engalanada.... en una palabra, no atravesé pueblo habido otra ocurrencia que merezca oficialmente participarla á donde…</t>
  </si>
  <si>
    <t>…l de Loja á D. Juan Víctor Lorente; para el de Trujillo á Don en su poder á disposición de su dueño, sin cobrar por ello nin Cirilo Josef Blanco y Muñiz; y para el de Bu jalante á D. Juan gún tanto de comisión. Víctor Navarro. Para Ja vara de alcalde mayor de Hinojosa Cada depositario recibe un número de pagarés impresos, y del Duque á D. Andrés Torrente de Villena: para la de Alhencuando necesita dinero envía á pedirlo con uno de estos; siend…</t>
  </si>
  <si>
    <t>…I&gt;. SalVádor*Diez- y Andaluz ¡ para la de Fuentes en Andalu una aleta á otra era de 18 pies, y su boca tenia 1 pies y 9 Pu^“ cía á D. Manuel Díaz del Castillo: para la de jumóla á D. Juan gadas dec&amp;acho,. • piallaéümchez: pata laycgttnda.de Granada á P. Luis Antonio __Después de la adjudicación de premios que na héchrOTÍ*o- del Cáriipo y Ocina: para la de Alcalá ¡a Real á D. Juan Josef ciedad de Fomento de la industria nacional, de que ya hemo…</t>
  </si>
  <si>
    <t>…de cuitos. El emplecf de Mariscales de Campo á los brigadieres D. An La decisión de S. M. se halla fundada en causas graves y evi tonio María Alvarez, D. Pedro Antonio de Olañeta, D. Juan dentes que no pueden ocultarse á cualquiera que de buena fe exa Antonio Monet, D. Juan Loriga , D. Josef Carratalá, D. Josef mine la cuestión. Santos de la llera y D. Alejandro González Villalobos. __Los periódicos que se tienen por liberales nos ponderan sin…</t>
  </si>
  <si>
    <t>…as, el primero en dos años, y los otros dos en te ajos subtenientes D. Juan Antonio Ugarteche, D. Rudesinseis meses de presidio; por último Josef Arizo y Felipe Zufin do,JBeltraq, D. Juan. Antonio Sierra y D. Manuel Sañudo, y sean puestos en libertad, sirviéndoles de castigo la prisión sufrida. de subteniente á los sargentos primeros D.Juan Pablo Servantes y D. Manuel Peñaranda. Madrid 22 de Diciembre. Batallón de tiliches,. Grado de teniente…</t>
  </si>
  <si>
    <t>…l evangelio pronunció la oración lati los pasages del teniente D. Ambrosio Fernandez , de su esposa, y na el P. Jabalot, dominicano. Concluida la misa, colocándose del subteniente D. Juan josef Bracho, que condujo á su bordo, S. S. bajo el palio, que sostenían ocho obispos asistentes al solio, y que se le satisfaciera su importe por la Real Hacienda, quiso llevó procesionalmente el Santísimo Sacramento á la capilla Pau oir el dictamen de su Su…</t>
  </si>
  <si>
    <t>…ue mientras denuncian á la Santa Alianza Juan Tovar a canongía de la misma, y por fallecimiento de Don como los mayores tiranos que jamas han existido, están ellos Jacinto Villa y D. Juan josef González, i D. Francisco An provocando medidas rigorosas contra los católicos de Irlanda, tonio Andraca, D. Vicente Chacón y Robleda, D. Francisco -aunque escriban en un país donde son tolerados todos los cultos. Martin Hernández y D. Casiano Hernández.…</t>
  </si>
  <si>
    <t>Juan, Rita Rodríguez de S.</t>
  </si>
  <si>
    <t>Rita Rodríguez de S. Juan</t>
  </si>
  <si>
    <t>…raciones por cada siglo, en el supuesto Sevilla D. Manuel Martinez Pardo, comerciante de sedas por de que el mundo no existe mas que de 5,814 años acá, no ha mayor, quedando viuda Doña Rita Rodríguez de S. Juan; y brá habido mas que 180 generaciones desde la creación hasta habiendo tenido durante el matrimonio varios hijos, se ignora si ahora, 127 después del diluvio, y 56 desde la era cristiana; y co vive la expresada Doña Rita y su existencia, como igualmente mo n…</t>
  </si>
  <si>
    <t>Juana, Josef López</t>
  </si>
  <si>
    <t>Josef López Juana</t>
  </si>
  <si>
    <t>…'de 'Bérry", quien se ha dignado1 servicios y--cófe&lt;|j|gpiento$ prácticos. ’ ' Atendiendo S'.: M;fá la instrticcion-, conociriiiéntos yeircunst.rncias del Intendente de provincia ’D. Josef López Juana pinilla, ¿'prendéryéite iñgdiq1, yc'péó'pofc¡ória*áí á: lós -afiéloi y consiguiente al Real decreto de del corriente, se ha servido meo el método enysrn cdsá VüHiaia.'dá-ehtender este efecto. EL nombrarle Contador gehéifal de Valores. niétóilo va ’ádprhadd 3e…</t>
  </si>
  <si>
    <t>Juana, Pedro Perez</t>
  </si>
  <si>
    <t>Pedro Perez Juana</t>
  </si>
  <si>
    <t>…s sus posesiones de America; como si las colo D. Manuel García Cordel, Auditor de la Capitanía general nias insurreccionadas no se hallasen devoradas por la guerra ci de Valencia: D. Pedro Perez Juana, Abogado del Colegio de vil; como si ya estuviesen sujetas á un orden político y regular, Madrid: D. Miguel Cutanda, Decano del mismo Colegio: Don como si no hubiesen pasado de la república al imperio, y del im Rafael Paez y Fuertes , Auditor del departamento…</t>
  </si>
  <si>
    <t>JuanEnrich</t>
  </si>
  <si>
    <t>…han creído haber dades de estilo, de los señores hacendadosD.IgnacioNoves, Don lo mejorad;' y simplificado; pero el todo no es en realidad mas Joaquin Soler, D. Mariano Sagristá, D. JuanEnrich, y Domenr •que el mistv.o aparato Gervais, disfrazado con algunas formas ó jó y D. Juan Soler y Soler, quienes se apresuraron á hacer su añadidurasext.v ñas, quclo han hecho mas complicado, costoso y ■vino con el aparato, (Je continuará.") , ■ . , . . difícil…</t>
  </si>
  <si>
    <t>JuanGarridé</t>
  </si>
  <si>
    <t>…uque del Parque, Segundo batallan} Grado de teniente coronel á los capitanes 'capitán qúé-fue klel Reál cueTpo'de'Guardias de la -Persona del D. V¡céftteGa^jri';:Dl;Jüáii Mofana-y D. JuanGarridé: decaí- Rey; á fiódeéJUe dentro del:perentorio término de 30 días, que pitan á los ténierttes D.; Manfud'María Vilay D. Ramón de-Ro- :pgr tirimefó^se léS prefija, tompar-efccán á deducirle por- sí ¡ó por jás y D. Luií Baceti: de teniente á los subtenientes D.…</t>
  </si>
  <si>
    <t>Juez</t>
  </si>
  <si>
    <t>…en los pueblos. postura á todas y cada una de las citadas heredades, acuda den Otra, sobre la residencia de los prebendados y párrocos. tro de dicho término de 30 dias ante dicho Señor Juez y citada Una Real orden disolviendo los cuerpos de Milicias provin escribanía, en donde se admitirán las que se hicieren siendo ar ciales, excepto 16 que se expresan. (Núm. ij.) regladas. Real decreto en que se exponen las razones que hay para di- Sermones so…</t>
  </si>
  <si>
    <t>…n respecto á los ingleses éntre los co- ción de los que les corresponda, y á la referida junta en la casalóihbiatios? ¿ No repite lós sucesos mis escandalosos- para robar de dicho Sr. Juez, calle de Atocha, núm. 2, cuarto principal,á los iiiismói extrangeroí qué coa las armas en la mano les ayu que de no hacerlo les parará el perjuicio que haya lugar. EN LA IMPRENTA REAL.</t>
  </si>
  <si>
    <t>…posesión en 420,300 férez Pedro Arcebes. rs. vn. La persona que quiera hacer postura acuda dentro del Legión Peruana. Sargento mayor D. Francisco Benavides, propio término á dicho Sr. Juez y citada escribanía, donde se capitán D. Juan Ramos, teniente D. Andrés Eanda, ídem Don admitirán las que se hicieren siendo arregladas. Antonio Mas, subteniente D. Manuel Riberos, ídem D. Josef Por providencia del tribunal del consulado de Cádiz se cita Alcá…</t>
  </si>
  <si>
    <t>Juez, Isidoro</t>
  </si>
  <si>
    <t>Isidoro Juez</t>
  </si>
  <si>
    <t>…glo definitivo. D.Donato Cortés de Arrayas: parala de Villa el Rio á D.Fran- ,,Igualmente notificaré al gobierno de la mencionada repú cisco Antonio Maldonado: para la de Huelva á D. Isidoro Juez blica, que hasta que tenga instrucciones en contrario es mi deber Sarmiento: para la de Cañete de las Torres á D. Juan Florencio proteger al comercio británico en todos los mares, siempre que Guzman: para la de Olvera á D. Vicente Antonio de Cárdenas: sea leg…</t>
  </si>
  <si>
    <t>Julián</t>
  </si>
  <si>
    <t>…lugar de Gepasó en su clase al 2.0 batallón del Infante, cirujano D. Cayeta tafe, ó á cualquiera otra persona que se considere con derecho á no Moscoso. la escribanía que el mismo D. Julián sirvió, para que dentro del Batallón núm. g. Teniente coronel D. Josef González de término de 30 dias acudan ante el Sr. Galindo, teniente primero García, capitán D. Juan Francisco Izcue. corregidor de esta heroica villa, y escribanía de Sanz, á enterarse Bat…</t>
  </si>
  <si>
    <t>…e las Dueñas á D. Juan Cano Muñoz: para el de Lcdesma á D. Fran grandes sumas que dejan en su poder, hasta que los depositarios de cisco de Paula Grande: para el de Velez-Málaga á D. Julián ellas tengan necesidad de sacarlas. Jamas los ingleses guardan en Ruiz Marín: para el de Linares á D. Diego Crespo de León y su casa su dinero: al momento que reciben cualquiera cantidad Luque: para el de Baza á D. Josef Villanueva yTaboada: para van á deposi…</t>
  </si>
  <si>
    <t>Jurado, Antonio</t>
  </si>
  <si>
    <t>Antonio Jurado</t>
  </si>
  <si>
    <t>…513 libras esterlinas de contribu El de Capitanes de infantería y caballería, á D. Julián Moya, ción; que es decir, mas de 1200 francos diarios. En una de sus D. Antonio Sánchez, D. Antonio Jurado, D. Juan Martin, últimas reuniones leyó Mr. O’Connell un anuncio que se fijó en D. Casimiro Peralta, D. Ramón Soler, D. AndrésBlanes, Don Baltimore, cuyo contenido es tan increíble y tan contrario á Alanuel Cossío y D. Antonio Aguado. las ideas de justicia y…</t>
  </si>
  <si>
    <t>Justicia, Secretario del Despacho de Gracia y</t>
  </si>
  <si>
    <t>Secretario del Despacho de Gracia y Justicia</t>
  </si>
  <si>
    <t>…15 DE JULIO DE 1824. ■ 1 ' ——■ ARTICULO DE OFICIO. mo. Dios guarde á V. muchos años. Madrid 10 de Julio de 1824. Circuí ardel Ministerio de Hacienda. stl.uis López Ballesteros. El Sr. Secretario del Despacho de Gracia y Justicia me dice Exposiciones dirigidas al Rsr nuestro Señor. en 9 de Junio próximo anterior lo que sigue: ,,Señor: El concejo, justicia y regimiento de la ciudad de La Junta de Purificaciones civiles de Madrid ha dirigido á Ayamonte, provincia de Andalucía, reino de…</t>
  </si>
  <si>
    <t>Justina</t>
  </si>
  <si>
    <t>…las que han publicado otros autores no menos ilustres/especialmente el abate Barruel en sus ANUNCIOS. Memorias sobre el Jacobinismo, listas y la obra anunciada, que Doña Nicolasa. Doña Justina y Doña Manuela García: Don son dos tomos en 4.0 bastante abultados, se venden en Madrid Juan Antonio y Doña Mercedes Echavarría: D. Juan Manuel en la librería de Sojo. * EN LA IMPRENTA REAL.</t>
  </si>
  <si>
    <t>Justo---dé</t>
  </si>
  <si>
    <t>…, y con los restos miserables de -ná.o'paí-a la-de "Gárc-abiíeTy'á'D. Remigio Mádolell: paita la de Iz-su ejército, ha marchado: con intención deposesionarse&lt;de Lima y -natorafe á D. Justo---dé»*h Vega -Osdrioc'pa^a'la de’ Bénarnéjí-a ; el Callao el 5 .de Agosto; bien que es pTeciso confesar que el ca- D; Joaquin'-Joséf MaFtihez'; .y par’á lá -dé Albóloduy-árD.' Joséf -pitan-americano Gobden entrótea. ¡este -puerto el 19 deN mismo Oniz de Sierra: to…</t>
  </si>
  <si>
    <t>Jvocq-Van-Brugel, ClitFord</t>
  </si>
  <si>
    <t>ClitFord Jvocq-Van-Brugel</t>
  </si>
  <si>
    <t>…avage, .Scurpion y Sealark de xo. El El día 3 llegó á Bruselas despachado con pliegos desde el puer Inexpugnable de 104, ti Dubliny el itrceucible de 74 se están re to de Mahon el teniente ClitFord Jvocq-Van-Brugel, ayudante parando. del almirante Wolterbeck, que manda la escuadra de los Países __La población de las islas británicas se componía en 1821 de Bajos en el Mediterráneo: ha traído la noticia de que á resultas Habitantes de Inglaterra...........................…</t>
  </si>
  <si>
    <t>Khoieb-bajá</t>
  </si>
  <si>
    <t>…do otra vez bañado en la sangre de sus cartas que ha remitido á dicho Sr. Secretario del Despacho de la mártires. Guerra por el correo del dia anterior. Que para ello tiene ya „E1 capitán Khoieb-bajá, anclado en Mitilene hacia dos me Concluida la'batería de brecha á muy corta distancia del muro, ses con fondos ya que se habian puesto á su disposición, con y otra de obuses, que molestan mucho á la plaza. Que dice el vencido de que nada podría adelantar por…</t>
  </si>
  <si>
    <t>Klimrath</t>
  </si>
  <si>
    <t>…n, condenado en Francia á la pena capital en capitán Arnaud, la popa abierta y el timón desmontado: ei 1810 por el tribunal superior del departamento de Var, como Gustavo (brick), capitán Klimrath, encallado. cómplice de una conspiración formada en Tolon, que tenia pot Treinta y cinco naves mas inglesas ó americanas, han sufri objeto trastornar el gobierno del Rey. En esta misma legión fi do también averías mas ó menos graves. guraba Moreau y otros cua…</t>
  </si>
  <si>
    <t>Konora, Juan</t>
  </si>
  <si>
    <t>Juan Konora</t>
  </si>
  <si>
    <t>…con su Soberano en bohemia, pues debe Juan Lizazoain; y por-lo perteneciente á carpintería del alarife sas.ír el día 23 para Tegernseé, donde pasará algunas semanas, de dicho ramo D. Juan Konora. i.a salida de S. M. I. de Petersburetf se ha fijado al 16 de Mayo Tanto en esta plaza cuanto en la de S. Juan de Dios habrá para ir á los baños de Carlsbad. una banda de música militar que tocará variadas y alegres sonatas. __ Han llegado á Trieste noticias…</t>
  </si>
  <si>
    <t>Korke</t>
  </si>
  <si>
    <t>…Sres, Echeverría Havana 9 de Mayo. Diario del Gobierno: el /.entró en 15 y Jordán. Este buque salió de Manila el 26 de Enero, dejando dia&amp; de Veracniz la fragata americana Cantón, capitán Korke. en aquel puerto la fragata Preciosa, próxima á dar la vela para Dicen este y pasagéros que el 26 de Marzo,habían, cesado las Bilbao ó Santander. hostilidades entre aquella plaza y el. castillo: se confirme lo que expresa la antérior carta sobre *L ¡Congreso…</t>
  </si>
  <si>
    <t>Labastida, Angel Bucndia de</t>
  </si>
  <si>
    <t>Angel Bucndia de Labastida</t>
  </si>
  <si>
    <t>…bibles se sacrifican; por la pros- Ignorándose la existencia y paradero de Doña Polonia Diez, ridad del Perú, se presentarán á los pucb!''s después de haber- de estado 'casada con D. Angel Bucndia de Labastida , residente 1 restituido la paz con el exterminio de ¡os enemigos de las en esta capital, se la llaipa y emplaza, para que dentro de seisE Españas! Limeños: los caudillos Santacruz y Gamarra sin ba dias siguientes al de la publicación de este áhúncio, que por…</t>
  </si>
  <si>
    <t>Labastida, Angel Buendia de</t>
  </si>
  <si>
    <t>Angel Buendia de Labastida</t>
  </si>
  <si>
    <t>…on dirigidas á su conservación y defensa, esperando en la se cita y emplaza á Doña Polonia Diez, de estado casada con pronta aproximación de la fuerza que V. E, disponga por lo in D. Angel Buendia de Labastida , para que en término de ocho teresante de su objeto. La perspicaz penetración de V. E, gra dias que por último é improrogable se le concede, comparezca duará el impulso que ofrece en la opinión general, por cuyo en.su juzgado y escribanía citarla, para instr…</t>
  </si>
  <si>
    <t>Laborda, Angel</t>
  </si>
  <si>
    <t>Angel Laborda</t>
  </si>
  <si>
    <t>…o á nuestras manos varias gace dí de vista, y á Jas. nueve avisté la división mandada por el se tas de Madrid de fines de Octubre y principios de Noviembre úl ñorea pitan de navio D. Angel Laborda, con quien comuniqué; timo, y en una de pilas un decreto de S. M. de ¡A de Octubre y después de darle noticia del paradero de los enemigos, S. S. si por el que se sirvió 'declarar nulos todos los actos de! gobierno guió), en .demanda de ellos,, y yo de este p…</t>
  </si>
  <si>
    <t>Labori, Manuel Castellanos y</t>
  </si>
  <si>
    <t>Manuel Castellanos y Labori</t>
  </si>
  <si>
    <t>…. En la copia del auto declaratorio qiie el muy ilustre deren con derecho á los bienes quedados por fallecimiento de ayuntamiento de la ciudad de Mantesa se ha servido remitirnos, D. Manuel Castellanos y Labori, escribano que fue del ilustre el Sr. P. Ignacio Noves, hacendado de la misma, cosechero de Colegio de esta corte, para que concurran á deducirle á la au vino, y stigeío de toda honradez y probidad, por cuyas circuns diencia del Sr. D. Tomas de Arizmendi, alc…</t>
  </si>
  <si>
    <t>Labrador', Miguel-</t>
  </si>
  <si>
    <t>Miguel- Labrador'</t>
  </si>
  <si>
    <t>…a' las calles diguero: para una canongía de la iglesia colegial dé Roa., obi¿de Paris no se pueden limpiar sin su intervención; y á vuelta de pado de 'Usma ,‘pOr- fallecimiento de D. Miguel- Labrador' y esto también hay que sufrir su cólera, porque los periódicos sen nuncia de D. Antonio de lá Mata, á D. Antonio Gómez.: paí*a satos de Paris hacen algunas justísimas observaciones'sobre el la dignidad de nss strescuela de la iglesia metropolitana de estado d…</t>
  </si>
  <si>
    <t>Labraque, Luis</t>
  </si>
  <si>
    <t>Luis Labraque</t>
  </si>
  <si>
    <t>…Donato García dará principio á Batallón de infantería de línea de Arequipa. Segundo coman sus lecciones el dia 17 del corriente á las doce de la mañana; y dante al primer ayudante D. Luis Labraque: grado de teniente las continuara á la misma hora todos los lunes, miércoles y vier coronel á ios capitanes D. Pascual Bernedo y D. Josef Iriarte: nes que no sean festivo». de capitán á los tenientes D. Tomas Nuñe2 y D. Andrés Parra: de teniente al subtenient…</t>
  </si>
  <si>
    <t>Lacarra, Joaquín</t>
  </si>
  <si>
    <t>Joaquín Lacarra</t>
  </si>
  <si>
    <t>104 r • - • r por D. Joaquín Lacarra, Presbítero, Canónigo profeso de la ca citados en él lós datos donde saqué'los-extractos, entre ellos mu tedral de Pamplona, su constante lealtad y adhesión á su Real chos impresos de la Nueva—España que me entregó el editorvde Persona, ha venido en conferirl…</t>
  </si>
  <si>
    <t>Ladren, Joaquín</t>
  </si>
  <si>
    <t>Joaquín Ladren</t>
  </si>
  <si>
    <t>…de moral y de políi D. Francisco. Antonio Calatayud y Larrumbe: para otra de „t¡ca.....” Pero ¿cómo se ha descubierto esta admirable colección’. capa y espada de la misma Cámara á D. Joaquín Ladren. Sin duda habrá sido del modo que se reiiere en el miso que se po Asimismo se ha servido S. M. conceder la correspondiente ne á continuación del discurso. ,,Hace algunos.años, se dice en el licencia á D. Joaquín de Zengotita y D. Lorenzo Maria Forre „aviso, q…</t>
  </si>
  <si>
    <t>Ladrón, Santos</t>
  </si>
  <si>
    <t>Santos Ladrón</t>
  </si>
  <si>
    <t>…partamento de Landes, la libertad en que estáis de dejar el servicio militar : vuestro dig ■y que ímpió después con su propia mano, cuyo original conservo. no General el Brigadier D. Santos Ladrón os ha manifestado sus 1. ° ,,Declaro yo el Sacerdote Pucheu, que he nacido en la cariñosos sentimientos. Ingrato seria si yo no os explicase los ■religión católica, apostólica , romana , que deseo vivir y morir mios: nos vamos á separar después de muchos mese…</t>
  </si>
  <si>
    <t>…a; y atribuye todas las calamidades de En atención al mérito y distinguidos servicios del Brigadier esta isla á la facción conocida con el nombre de los Jiibaiuimen. de infantería D. Santos Ladrón, ha tenido á bien el Rey nues El noble lord pide en consecuencia que se entregue la Cáma tro Señor conferirle el gobierno militar de la plaza de Pamplona. ra' de los papeles que forman la correspondencia que ha mediado entre el Gobierno irlandés y los magistr…</t>
  </si>
  <si>
    <t>Lafond</t>
  </si>
  <si>
    <t>…; á saber: en todas las variedades de herpes, escor *in inconveniente. buto, sarna y demás afecciones de la piel, en las escrófulas, tí-El doctor Tinción, en Constantinopla , y el doctor Lafond en sis incipiente, y otras indisposiciones glandulares: en la hipocon Tessalónica, han hecho experimentos relativos á probar cjue la dría , 1, isterismo y demás vesanias: en los espasmos, como epi vacuna es un excelente antídoto contra la peste. Este feliz de…</t>
  </si>
  <si>
    <t>Lafuenve, Mariano</t>
  </si>
  <si>
    <t>Mariano Lafuenve</t>
  </si>
  <si>
    <t>…n encañar por D. Francisco del Castillo Valero: para una plaza de Alcalde del este medio: desde luego se descubre la inverosimilitud , entre crimen de la chancillería de Granada á D. Mariano Lafuenve y otras, de haber obtenido por soborno una carta que á nadie po Oquendo: para una plaza de Oidor de la chancillería de Valla- día comunicarse sin traición.” dolid á D. Pascual Alpucnte, Alcalde del crimen de ella: para Kingston (Jamaica') i.° de Mayo de 1824.…</t>
  </si>
  <si>
    <t>Laguna, Alejandro</t>
  </si>
  <si>
    <t>Alejandro Laguna</t>
  </si>
  <si>
    <t>…cada uno de por nario. D. Matías Bravo, presbítero. D. Josef Bartolomé y Par- sí codo con codo y entrar otra vez bajo escotilla. Pasado un cor diñas. D. Jac. o Antonio de Córdoba. D. Alejandro Laguna y to rato hizo subir sobre cubierta 20 de ellos, y notando uno D. Manuel Julián Saavedra. que todo se disponía para an. krlos al mar, hizo algún ademan En la Solana. D. Juan Pedro Romero, magistral. D- Cán de abalanzarse contra el comisionado principal, y ent…</t>
  </si>
  <si>
    <t>Laguna, Antonio Vargas y</t>
  </si>
  <si>
    <t>Antonio Vargas y Laguna</t>
  </si>
  <si>
    <t>…ser interinos los sugetos Roma 12 de Mayo. que los desempeñan , y lo conveniente que seria remediar en lo posible este mal; S. M. en vista de todo se ha servido resolver El Excmo. Sr. D. Antonio Vargas y Laguna, marques de la que las Juntas de purificaciones de empleados civiles activen to Constancia , Enviado extraordinario y Ministro plenipotenciario do cuanto puedan las de aquellos de mayor responsabilidad de de S. M. Católica en esta corte , ha mandado por orden…</t>
  </si>
  <si>
    <t>Lahora, Juan</t>
  </si>
  <si>
    <t>Juan Lahora</t>
  </si>
  <si>
    <t>…os interesados que . quieran hacer proposicio En atención á la acreditada fidelidad y distinguidos servicios nes-é instruirse del pliego de condiciones y modelos, acudirán á la de D. Juan Lahora, cónsul general-de España en París, se ha intervención general.del ejército de Castilla la Nueva., desde las nueve de la mañana hasta las dos, y para su primer remate dignado el Rey nuestro Señor concederle los honores de Minis está señalado el dia 16 de eáte…</t>
  </si>
  <si>
    <t>Laing</t>
  </si>
  <si>
    <t>…e la iglesia catedral de Lérida, vacante por frió pueda llegar á este grado de intensidad, bajo el paralelo 12 fallecimiento de D. Josef Pur-roy, á D. Pedro Solano y Pallas: N. El capitán Laing asegura que la elevación de las fuentes del para tres canonjías de la catedral de Albarracio, vacantes por Niger no pasa de 1500 pies sobre el nivel del Atlántico: por Jos respectivos ascensos de D, Pascual López Eraso y D. Miguel consiguiente debe mirarse el…</t>
  </si>
  <si>
    <t>Lan</t>
  </si>
  <si>
    <t>…guiente artículo. «Para cualesquiera nuevas empresas tery'' i\v esperar á todos los inas felices resultados; pero sucesos imprevis muy positiva é importante la cooperación del St. coronel Lan tos frustraron nuestras esperanzas, como se verá por la siguiente za', que mientras tanto, y desde sus fuertes posk'ones, debe in quietar y acechar las guarniciones de! interior con un cuerpo deexposición. «Cuan lo el ejército expedicionario desembarcó en Int…</t>
  </si>
  <si>
    <t>Lan, Ignacio de</t>
  </si>
  <si>
    <t>Ignacio de Lan</t>
  </si>
  <si>
    <t>…onto prefieren á la nio Vigil, D. Pablo Echevarría , D. Manuel Ramírez , D. Mar de los Estados-Unidos como á la de Colombia, la de Méjico y tin Ruiz Somocurcio, D. Fernando Cacho, D. Ignacio de Lan— la del Perú. Para ellos solo la república es el mas perfecto de los dururi, D. Josef Ramón Rodil, D. Baldomero Espartero, Don gobiernos; y si aplauden á los representativos ó constitucionales, Valentín Ferraz, D. Cayetano Ameller y D. Juan Bautista Lasolo es…</t>
  </si>
  <si>
    <t>Lanchas, Manuel de</t>
  </si>
  <si>
    <t>Manuel de Lanchas</t>
  </si>
  <si>
    <t>…lao, dice en su núm. 26, servirá a la ANUNCIO.gaceta de Madrid, al mismo tiempo que á los diaristas de Pa rís que marchan en su sentido, para probar que el Perú no puede Se cita á D. Manuel de Lanchas ( cuyo paradero se ignora), ser independiente, porque en el Callao se ha ejecutado una suble hijo y único heredero de D. Agustín, que falleció el 10 de Ju^ vación que favorece ál realismo”: y después sigue en el lenguage lio último, y á los acreedores é inter…</t>
  </si>
  <si>
    <t>Lancini, Gaspar</t>
  </si>
  <si>
    <t>Gaspar Lancini</t>
  </si>
  <si>
    <t>…inguna parte han sido molestados los cristianos; y donde un testimonio de ello, mandó entregar una medalla de oro al quiera se reúnen los fieles para orar en común públicamente, y Sr. Gaspar Lancini, proveedor de la cárcel, y una cantidad de practicar los demás actos de religión, sin que se les interrumpa. dinero á los carceleros; disponiendo antes de su salida que se re Si en algunos territorios ha habido persecuciones poce consi partiese una limosna en…</t>
  </si>
  <si>
    <t>Landa, Ramón de</t>
  </si>
  <si>
    <t>Ramón de Landa</t>
  </si>
  <si>
    <t>…es teme la'destrucción de cisco de Basoa y Abrisquieta, D. Patricio Joyes, vecino 7 sus edificios, pérdida de sus caudales y personas,-y-nosotros par del comercio de esta corte, y D. Ramón de Landa, que lo es ticipamos desde esta fortaleza de los mismos sentimientos, pues de la ciudad de Orduña, sobrino y heredero de D. Josef Joaquín los mas de los que están expuestos á tan fatales Consecuencias, eran Jiménez Bretón , sobre pago de maravedises; entendid…</t>
  </si>
  <si>
    <t>Lantiembre</t>
  </si>
  <si>
    <t>…rada. que sufrió su ejército por .Jas tropas del Rey á mediados de Se «Habiendo llegado á Calamarca con varios cansados, resol vió el general Santa Cruz ponerlos á las órdenes del coronel Lantiembre. „Gaceta del Gobierno de Lima, nnm. J¿. Miércoles 26 de Ao- za para que los condujese á sus fuertes posiciones. Partió pues este gefe á su destino con 1300 hombres de nuestro ejercito, ar-:iiembre. «La retirada de nuestro ejército, que operaba por el alto Pe…</t>
  </si>
  <si>
    <t>Laplana, Rafael de Garfias</t>
  </si>
  <si>
    <t>Rafael de Garfias Laplana</t>
  </si>
  <si>
    <t>…una vistosa y general ro del ilustre cuerpo, cuyos individuos, á imitación dei Sr. Pre iluminación, esmerándose d coronel comandante del cuerpo en sidente el Intendente Corregidor D. Rafael de Garfias Laplana, su casa, en que empleó una considerable porción-de cera en ob nada omitieron-para obsequiar á sus convidados, y para que tan sequio de S. M. . cuyo magnífico retrato estaba colocado bajo de fausto dia concluyese del modo mas solemne y festi vo. Desaho un sob…</t>
  </si>
  <si>
    <t>Lara, Juan de</t>
  </si>
  <si>
    <t>Juan de Lara</t>
  </si>
  <si>
    <t>…ro, contra te, y Corregidor en comisión de esta ciudad, por medio de sus todos jlos que cometan el delito de robo, ó el de actos prc- beneméritos representantes D. Andrés Clavero, D. Juan de Lara, ^ratorios y dirigidos á él, tales como el de amenazar á las per Regidores, D. Juan de Dios Bravo, Jurado, Síndico Procurador sonas, ó el de violentar ó intentar con hechos violentar puertas, general, y del acreditado amante de V. M. el Teniente Coronel venta…</t>
  </si>
  <si>
    <t>Larreta, Niceto de</t>
  </si>
  <si>
    <t>Niceto de Larreta</t>
  </si>
  <si>
    <t>…periódicos de la Havana del tenido á bien nombrar Director general en comisión de Propios 16 da Febrero, que Santa-fe de Bogotá se habia declarado por Fer y Arbitrios del reino al Sr. D. Niceto de Larreta, Ministro de nando vii. Por las últimas noticias de Méjico se sabe que los capa y espada del Supremo Consejo de Hacienda, y honorario de cónsules ingleses habían dejado esta ciudad. la Cámara de Gúerra, con retención de su plaza en el Consejo, ídem jo. se ha…</t>
  </si>
  <si>
    <t>Larriva, Vicente</t>
  </si>
  <si>
    <t>Vicente Larriva</t>
  </si>
  <si>
    <t>…de Octubre, dado en el Puerto, remitiéndose á una copia Director general de rentas estancadas en lama. Teniente co que habia llegado á su poder hallándose en el Cuzco; cuya ronel D. Vicente Larriva. Real determinación mandó celebrar á las tropas con salvas, y á Vocal de alta cámara de justicia. Auditor general de guerra todas las catedrales é iglesias con Te Deum. En el siguiente dare D. Fernando López Aldana. mos á la letra dicho bando con todo lo dema…</t>
  </si>
  <si>
    <t>Lasala, D- Josef</t>
  </si>
  <si>
    <t>D- Josef Lasala</t>
  </si>
  <si>
    <t>…el aire atmosféri .——Por el mismo juzgado, se llaman Tos acreedores á los bienes co, pues que con «I aparato se trata de hacer una fermentación quedados abintestato por muerte del Sr. D- Josef Lasala „ brigarenteramente cerrada, y mediante ella de conservar al vino todos -dier que fue de los Reales ejércitos, y teniente agregado á la los principios espirituosos, azucarados, balsámicos, acuosos y -Real Compañía de Alabarderos, para que en el .término de 30…</t>
  </si>
  <si>
    <t>Lasala, Josef</t>
  </si>
  <si>
    <t>Josef Lasala</t>
  </si>
  <si>
    <t>…de Sierra. diplomas del escudo de fidelidad. (Idem.') Los qne se crean con derecho á la herencia intestada del bri Otro nombrando S. M. Director de la Guardia Real. ( Nú- ■ gadier D. Josef Lasala, teniente que fue de alabarderos, acudirán mero /o2.) a deducirlo dentro de 10 dias en la escribanía del juzgado priva Otro para que formen parte de la Guardia Real los grana tivo de la Guardia Real. deros y cazadores de Milicias provinciales. (Idem.)) El Sed…</t>
  </si>
  <si>
    <t>Lascrna, Josef de</t>
  </si>
  <si>
    <t>Josef de Lascrna</t>
  </si>
  <si>
    <t>…la propia manzana, que comprende á lo* disidentes que se atrevan á intentar otra igual expedición. la casa baja 7,675 pies cuadrados, y está tasada en 124,960 rs., El mismo Virey D. Josef de Lascrna, con la propia fecha de y la parte del jardin tiene 86,5804 pies, valuada en 269,771 rs., 28 de Diciembre de 1823, da parte á S. M. que la expedición Y el arbolado en 10,785. Las personas que quieran hacer postura que habia confiado al general Olañeta contra…</t>
  </si>
  <si>
    <t>Laseigne</t>
  </si>
  <si>
    <t>…n nombrados para infor en su agente la impiedad, la revolución, el exterminio y la in mar sobre esta memoria. El primero da noticia de una obra del humanidad en su mas alto grado. Sr. Laseigne, relativa á los medios de reconocer la presencia del De nada sirve para disminuir el horror que inspira este hom ácido hidrociánico en ios animales envenenados, bre el señalar en sus palabras ó en su vida algunas opiniones Mr. Arago anunció en la íiltima sesi…</t>
  </si>
  <si>
    <t>Laseina, Virey del Perú Dí JÓsef de</t>
  </si>
  <si>
    <t>Virey del Perú Dí JÓsef de Laseina</t>
  </si>
  <si>
    <t>…o d(e la Compañía de Jesús de la ciudad dq éía de la de Quito. . Llerena, en cabeza de la provincia dé Toledo. En la gaceta núm. 124 se insertó la orden general del exce lentísimo Sr. Virey del Perú Dí JÓsef de Laseina, dada en el ANUNCIOS. Cuzco á 12 de Marzo de este año, mandando restablecer el Go Se halla vacante la plaza de médico del monasterio de nues bierno Real en aquellos’ vastos dominios de S. M-; y á.su conse tra Señora de Guadalupe, cuya dotación corriere en 2^…</t>
  </si>
  <si>
    <t>Laserna</t>
  </si>
  <si>
    <t>al general Laserna que manda r hacer la conquista del estado chi sot, tres criaturas de tres y de cuatro meses, según se pudo cole leño por una división ríe su ejército. gir por la diferencia de volúrnen y desarrollo de sus partes, sien „La república di Buenos-Aires está gozand…</t>
  </si>
  <si>
    <t>…to.-^-Es copia.^Eu ría , caballero de la Real orden militar de S. Hermenegildo, logio de Santa Cruz.” ' condecorado con las cruces de 'Zaragoza, declarado benemérito „Circular del general Laserna, que cita el bando anterior. de la Patria en grado heráico y eminente, virey, gobernador, Cuzco. La fiel observancia de las leyes, el escarmiento de lo» capitán general del Perú, y superintendente subdelegado de la rebeldes, y la conservación de los buenos en…</t>
  </si>
  <si>
    <t>…ombre español. tian , muerto por la justa causa, Ningún' ejemplo hallamos en la historia de moderación, pa triotismo y'fidelidad mas acendrada que 'el que acaba &gt;de dar el heróico general Laserna: recibe, y1 no con la debida autenti ANUNCIOS, cidad , el Real decreto de S. M. de i.° de Octubre de 1823, Quien quisiere tomar en arrendamiento por tiempo de cua y ya no consulta mas que su amor al Rey y su ciega obediencia; tro años las yerbas de los sotos…</t>
  </si>
  <si>
    <t>Laserna, Josef de</t>
  </si>
  <si>
    <t>Josef de Laserna</t>
  </si>
  <si>
    <t>…silla apostólica. Con este motivo se ha reforzado el partido en fuerza del bando que me remitió vuestro Ynsy del reino opuesto de S. Salvador, y ha pedido á aquel congreso con 300 D. Josef de Laserna, á quien de antemano no habia dejado de firmas (que otros hacen subir á 1500) la nulidad de la elección hacerle algunas observaciones para que este paso se acelerase con y otras varias cosas, hasta el extremo de decir que ni se permita forme á sus deseos, á p…</t>
  </si>
  <si>
    <t>…ido este crimen en su esposo, Jorge Federico á V. E. muchos años.=Cuartel general de Huancayo Marzo 22 Augusto, Rey de los Mosquitos, á instigación de un extrangero de i824™Excmo. Sr. D. Josef de Laserna, virey y capitán ge residente en el cabo Gracias á Dios. Parece que el trono es elec neral del Perú. tivo, y que el superintendente de Honduras tiene un grande in Boletin del ejército Real del Norte del Perú núm. 39 ; y con flujo en la elección. Hay dos prete…</t>
  </si>
  <si>
    <t>…tiene conocimiento. ■ • ~ • ¡an. 5#1 _E1 Rey, por un decreto dado en vista del informe de su Mi nistro del Interior, no ha querido permitir al Instituto la admi Al Virey y Capitán general D. Josef de Laserna, el título d« sión de un legado de a9 francos hecho por Mr. Lambrechts, ni conde de los Andes y la gran Cruz de S. Fernando. por consecuencia que se abriese el concurso que prevenía por Al Teniente general D. Josef Canteracy al Mariscal de Cam condición, y en…</t>
  </si>
  <si>
    <t>Laserna, Joseí de</t>
  </si>
  <si>
    <t>Joseí de Laserna</t>
  </si>
  <si>
    <t>…gnos todos verdaderamente del nombre español. He deras , ruedas de molino &amp;c. , aquí el extracto. _La sociedad de fomente de la industria nacional, presidida por El Virey del Perú D. Joseí de Laserna con fecha de 28 de Mr. Chaptal, en la junta general celebrada el miércoles 10 de No Diciembre del año último da cuenta á S. M. desde el Cuzco: que viembre adjudicó un premio de 43 francos á Mr. Augusto Mo en 24 de Junio del mismo recibió parte de la llegada d…</t>
  </si>
  <si>
    <t>Laserna, Virey</t>
  </si>
  <si>
    <t>Virey Laserna</t>
  </si>
  <si>
    <t>…es, que á 800 rs. fa ocasionada por una etiqueta sobre un pedido de dinero, es regu nega vale 14,690 con 22 mrs. Otra á la derecha del referido ca lar se halle ya compuesta por el Sr. Virey Laserna, á quien ios mino y de, la casa, con la que linda á norte, y titulan Ja de la que lo conocen personalmente pintan como un geff de la mayor Casa Uuerta, y linda por la parte de abaic cor. el camino que prudencia y honor. De ella han creido los de Buenos-Aires…</t>
  </si>
  <si>
    <t>Lasiote, Ignacio</t>
  </si>
  <si>
    <t>Ignacio Lasiote</t>
  </si>
  <si>
    <t>…mas de los franceses, para sepul (1) La partida de Realistas españoles del valle del Rosal, al tar alli, si fuera posible, su crimen y su venganza. Ninguna es mando del presbítero D. Ignacio Lasiote, los hizo prisioneros en peranza de salvarse queda ya á estos cobardes, que habían des la tarde del 4 de Agosto del año último en el pueblo de Campotrozado el seno de su patria y habían hecho derramar la sangre sancos, cogiéndoles todos sus efectos y papeles,…</t>
  </si>
  <si>
    <t>Lastres, Antonio</t>
  </si>
  <si>
    <t>Antonio Lastres</t>
  </si>
  <si>
    <t>…o el dores, eran tratados de locos y de visionarios. Han hablado los sueldo de 4400 rs. que disfrutaba su marido; y al hijo mayor hechos, y todas sus predicciones se han cumplido. D. Antonio Lastres el empleo de su difunto padre, para que de _ La Gaceta de Tuíin del 13 no anuncia ninguna mudanza «1 este modo sea recompensada esta benemérita familia, compuesta la salud del R¿y Victor-Máñuel. La fiebre seguía del mismo mo de siete hijos huérfanos. do ; úni…</t>
  </si>
  <si>
    <t>Lat, Foissac</t>
  </si>
  <si>
    <t>Foissac Lat</t>
  </si>
  <si>
    <t>…solo consulta á lo mas segaro, El General en gefe tiene la mayor complacencia en manifes se prepararon con anticipación; señaladamente el valiente capi tar al Sr. Teniente General vizconde Foissac Lat &gt;ur cuán satis tán de artillería D. Josef Soler había habilitado las dos únicas fecho se halla de sus excelentes disposiciones y providencias para baterías que hay por la parte del mar, y puesto su custodia á car el logro de esta empresa. go de paisanos valer…</t>
  </si>
  <si>
    <t>Latasa, Josef</t>
  </si>
  <si>
    <t>Josef Latasa</t>
  </si>
  <si>
    <t>…variedad de-objetos, que son cla santa iglesia metropolitana de Zaragoza, vacante por haber con ros testimonios de los estragos de la inundación. Entre otros se traído matrimonio D. Josef Latasa : para una canongia de la ven fragmentos de puentes, molinos, casas &amp;c. iglesia colegial de S. Juan de las Abadesas, diócesis de Vicli, va En el departamen to de la Meurthc ha sido general la inun cante por fallecimiento de D. Jaime Blauxart, á D. Baudilio da…</t>
  </si>
  <si>
    <t>Laurtna, Vicente</t>
  </si>
  <si>
    <t>Vicente Laurtna</t>
  </si>
  <si>
    <t>…MM. y AA. continúan en el Real sitio de S. Ildefonso ayudante mayor D. Manuel Pizarro , capitán graduado D. Mar sin novedad en su importante salud. cos Matiirano, teniente primero D. Vicente Laurtna, ídem se _ Un aviso telegráfico trasmitido de Taris á Bayona, que por gundo D. Bernardo León, idem D. Francisco Orellano, idem estafeta llegó á Madrid en la noche del sábado aldomi-.igo, anun D. Manuel Rojas, subteniente D.Josef Lujan, idem D.Manuel cia la in…</t>
  </si>
  <si>
    <t>Laval</t>
  </si>
  <si>
    <t>…vuelta, y seguro el triunfo de la verdad. Bolsa de París del 12 de Enero. La renta abierta al contante Mersus profundo, pulchríor nenit. a 9-f 50, se ha cerrado á este precio. El Sr. Laval ha dirigido una carta á los que fueron sus her La dei fiirde mes ha subido á 94 45 , se ha cerrado á 94 25. manos en la religión, que empieza asi: . Los duros á 24T Los ducados á 3o. El empréstito á 5^. j,Criado el que os escribe, como vosotros, hermanos mios…</t>
  </si>
  <si>
    <t>Lavalle, Juan</t>
  </si>
  <si>
    <t>Juan Lavalle</t>
  </si>
  <si>
    <t>…s la exageración, y se resiente herido de bala en un brazo; pero le respetaron la vida. Ofrecie mucho de los esfuerzos que hace por acreditarse á expensas délos ron el gobierno al coronel D. Juan Lavalle, y aunque trató ds dos anteriores; pero para ello seria necesario que el talento de sus excusarse, tuvo al fin que admitirlo para aquietar la tropa. El coronel Pinto será nombrado principal ministró del Esta(1) Alude con este lenguage irónico á que durante la…</t>
  </si>
  <si>
    <t>Lavalle, Juan Bautista</t>
  </si>
  <si>
    <t>Juan Bautista Lavalle</t>
  </si>
  <si>
    <t>…de Morata á D. León Chamochin: para la de Monforte Al coronel de milicias y gefe político de la provincia de Are de Lemus á D. Josef María Fole de Navia: para la de Moron á quipa D. Juan Bautista Lavalle el empleo de coronel de ejército: D. Nicolás Díaz Molin; para la de Lezuza á D. Diego Antonio al piloto de la Real armada D. Juan Vil» el grado:de.alférez de Montero y Pelaez; para la de Iguña á D. Juan Antonio Ruiz de fragata. (Se continuarái) • • • Carabant…</t>
  </si>
  <si>
    <t>Lavandero, Nicanor Diaz</t>
  </si>
  <si>
    <t>Nicanor Diaz Lavandero</t>
  </si>
  <si>
    <t>…fantería y 4p trozos de caballería en el número de ido© de Tormes á D. Nicolás Alonso Campal: para la de Sepúlveda á hombres , rompí el fuego con 800 de que se componía mi fuerza. D. Nicanor Diaz Lavandero: para la de Almansa á D. Juan Duró la acción media hora con la obstinación mas infernal Antonio Bernal: para la del Puerto de Santa María á D. Rafael que puede figurarse, hasta el término de cesar los fuegos y ata Abreu: para la de Rute á D. Fernando López y…</t>
  </si>
  <si>
    <t>Laviano, Josefa Petra de</t>
  </si>
  <si>
    <t>Josefa Petra de Laviano</t>
  </si>
  <si>
    <t>…ino de Madrid, á norte con tier de la justa causa de la Nación, cupo en suerte del primer extrac ra de D. Francisco Berinduaga, y con otra de D. Manuel Pier to de la de este dia á Doña Josefa Petra de Laviano, hija de nas, y al mediodía tierra de los pozos de la nieve, la que com D. Francisco, Sargento mayor que fue de uno de los batallones prende 8 fanegas, 5 celemines y 9 estadales, que á 350 rs. fane de Voluntarios de la Rioja . muerto en acción de guerra. ga v…</t>
  </si>
  <si>
    <t>Laza, Venancio</t>
  </si>
  <si>
    <t>Venancio Laza</t>
  </si>
  <si>
    <t>…palio, capa pluvial y acompañamiento: iecibido muño á D. Celestino Martínez de Celis: para la de Rueda .del con el decoro correspondiente, se cantó un solemne Te Deum, Almirante á,D. Venancio Laza; y para la de Menasalbas á Don después del cual regreso el pasco á la plaza mayor, en que estaba Pedro Revilla y Langa. construido un trono de púrpura, con su dosel de terciopelo de seda con rapacejo de oro, bajo del cual se colocó el Busto di Continúan lol d…</t>
  </si>
  <si>
    <t>Lázaro, Joaquín Dionisio</t>
  </si>
  <si>
    <t>Joaquín Dionisio Lázaro</t>
  </si>
  <si>
    <t>…de revolución, como las que constan en el adjunto im mayor del mismo reino de Navarra á D. Joaquín María Tafalla preso, atacada en la noche del 12 del corriente (es la de Andra- y D. Joaquín Dionisio Lázaro: para la fiscalía del mismo tribu de). Las cuadrillas de ladrones y asesinos se multiplican prodi nal á D. Manuel Leonardo Vizmanos: para una plaza de oidor giosamente, y no hay autoridad de provincia alguna que baste á de la chancilleríá de Valladolid á D. E…</t>
  </si>
  <si>
    <t>Leal, Alonso</t>
  </si>
  <si>
    <t>Alonso Leal</t>
  </si>
  <si>
    <t>…ar la capital, del buen espíritu de sus ha Brigadier D. Francisco Javier. Córnel: para!la,dq jZgauooi al Co bitantes. Los cuatro candidatos Realistas Bertier., Bonnet, Olí-, ronel D. Alonso Leal, Cotnfearict.qae ha-sijq delcjjaftel de San vier y Bretón han sido elegidos diputados; y como las elecciones Gerónimo'de esta capital.■ !¡ • . • . 1 r-i ./. ... , . : son el termómetro de la opinión, por esta derrota puede calcu Comisión militar epiutha 'de C…</t>
  </si>
  <si>
    <t>Leal, Roque</t>
  </si>
  <si>
    <t>Roque Leal</t>
  </si>
  <si>
    <t>…cularizado , de edad de 25 recibirán por 20 días desde esta publicación. .años; Francisco Montero, de la de 44, y Manuela Millan, de la Respuesta y reflexiones sobre las cartas de D. Roque Leal de 29, todos tres naturales de la villa de Almadén, procesados y .de Castro, acerca de la representación á las cortes del br. Arzo acusados de haber proferido palabras subversivas: se falló la cau bispo de Valencia, por el R. P. Fr. Juan de S. Andrés, difini—…</t>
  </si>
  <si>
    <t>Leccr</t>
  </si>
  <si>
    <t>…s á los Ayuntamientos de los pueblos si lospechas de que Montevideo seria presa del nuevo impeno bra- tuados sobre las carreteras, y excitando su zelo para la mas pron silense. El general Leccr (barón-de la Laguna), gefede las tropas ta composición de sus calles de tránsito y de las 325 varas á la que sitiaban aquella plaza, ha convenido el 14 de Noviembre entrada y salida de ellos, qüe están obligados por ordenanza i con D. Alvaro, gefe de las Real…</t>
  </si>
  <si>
    <t>Lecor</t>
  </si>
  <si>
    <t>…ompuesta de siete buques de guerra, ha llegadp á las aguas de esta ciudad para bloquearla; en consecuencia de esto el .. (0 Ya hemos dado á nuestros lectores la traducción literal general Lecor, que manda las tropas del Brasil, se ha acercado de este notable Artículo con la contestación del Courier, que bien a la ciudad, y debe obrar de acuerdó con la escuadra para ex meditada no es mas que un tejido de disparates. (L’Etaüei) pulsar los portugueses.…</t>
  </si>
  <si>
    <t>Legardon, Joaquín de Mena</t>
  </si>
  <si>
    <t>Joaquín de Mena Legardon</t>
  </si>
  <si>
    <t>…reino. Constará de seis tomos en iglesia colegial de Tala vera , arzobispado de Toledo, vacante por 4."0; y los editores se proponen dar impresos los dos primeros fallecimiento de D. Joaquín de Mena Legardon, á D. Josef Ra- para el 30 de Noviembre , y los restantes para el 6 de Diciem jnon Romeral: para la canongia de la misma, vacante también bre , á precio muy moderado. Se venderán en la librería de Capor el propio D. Joaquín, á D. Josef María Benavente: para l…</t>
  </si>
  <si>
    <t>Lemour</t>
  </si>
  <si>
    <t>…que acom teres con que mira á la Grati-Bretaña, del General Victoria, i pañan á ltúrbide una docena ¡de ¡revolucionarios españoles,.que quien compara con Washington; El intrépido general Lemour, han podido huir ¡del rigor de las leyes de su país. Se hacen mu—, defendiendo con solos 300 españoles realistas el castillo de San. chas conjeturas sobfe este suceso: unos dicen que esta colonia re Juan, no es para el Ceurier mas que un objeto de burla y men…</t>
  </si>
  <si>
    <t>Lémur</t>
  </si>
  <si>
    <t>…que la cuestión se había presentado ya en la refugiados en el castillo, y á todos los ha mandado salir su Go Cámara el año último ,yque voté entonces contra la proposi bernador el Sr. Lémur: entre ellos ha venido D.' Juan Inocencio ción, no porque conociese ventaja alguna ¿n los principios de la Zulueta, Barceló, Guedan y Balibian, y el resto vendrán en la ley existente, sobre los cuales no fuese posible'argumentar, sino corbeta de guerra María…</t>
  </si>
  <si>
    <t>Lenieres, Tomas</t>
  </si>
  <si>
    <t>Tomas Lenieres</t>
  </si>
  <si>
    <t>…neciente á Jacobo Senil y ; una sábana de cama bio , D. Ramón del Toro, D. Cipriano Manteca, D. Juan Jo nueva y un vestido de juan Quinn, una porción de kilo de la viu sef Saranz, D. Tomas Lenieres, D. Juan Artiaga, D. Marcos da Scall, una saya y un delantal pertenecientes á la viuda Ga- Gallegos, D. Antonio Mur,D. Tomas Castillo, D. Antonio llagher: todo á petición del reverendo Juan Usher por diezmos Arias y D. Andrés Cervantes. (JV continuará.") qué…</t>
  </si>
  <si>
    <t>Leo</t>
  </si>
  <si>
    <t>…. vidadas"! mas -de 200 personas de distinción, -y .entre i ellas ,, .Nuestra chancillcría ha estado muy ocupada con la carta Cir SS. AA. -RR. el duque y duquesa de Glocester-,:el príncipe Leo cular, en la que el cantón director toma parte' con ' los demas poldo y el duque de Weüington. ; v cantones sobre lo que debe proponerse á la Dieta. Se habla de Jo SS. MM; llegaron a las .11 dé la noche acompañados de, su £ gg proposiciones; y cada día llegan…</t>
  </si>
  <si>
    <t>León</t>
  </si>
  <si>
    <t>…tancia, se tomen nuevos informes en la segunda, y siendo Huaide, Consejero de Estado; D. Antonio Alcalá Gahano y tales que se crea justo variar el juicio, sea consultándolo con mi D. León de la Cámara Cano, Ministros del Consejo de Hacien Real Persona con remisión del expediente original sobre la re da, y D. Francisco Ezequiel de las Barcenas, Director interino posición , ó en cáso de negarla., el sueldo con que haya de quedar de Correos, remi…</t>
  </si>
  <si>
    <t>…eron SS. MM. áun solemne TeDeum, de algunos contra los europeos. Un tal Matías González, con que se cantó én la santa Iglesia catedral, con asistencia de los Monzon, Céspedes y el comandante León, tenían dispuesta, se Gefes de palacio, los de las tropas aliadas, el ayuntamiento y gún se dice, una revolución que terminase contra aquellos; pero autoridades de la ciudad, y por la noche hubo fuegos artificiales no hallando disposición en el pueblo, y meno…</t>
  </si>
  <si>
    <t>…bir las instrucciones necesarias para los ejercicios. de Guadalajara. Por los mismos medios que en esta ha conspi Por providencia del Sr. García Bueno, teniente gobernador rado el coronel León en Oajaca para separarse de Méjico, y ob del Real sitio de S. Fernando, y escribania de Hoyo, se emplaza tener el gobierno de aquel Estado. En consecuencia de este mo á Tomas Molina, cuyo paradero se ignora, para que en el tér vimiento han sido presos algunos…</t>
  </si>
  <si>
    <t>…iales; muchos militares españoles de Está haciéndose una bella edición de esta obra elemental en la todas graduaciones, Prelados eclesiásticos, Consejos y varias Dipu* imprenta de D. León / marita, y se reciben suscripciones á ellataciones, con toda la servidumbre de la Real Casa, y un crecido en dicha casa, en la librería de Paz y en la de Quirós. Constaránúmero de particulares, concurrieron á tributar los debidos ob- de cuatro tomos en 8.° e…</t>
  </si>
  <si>
    <t>…s. á Mr. Gordon, tirador de oto, por la elaboración del cobre en _-Kl n por la mañana llegó inesperadamente al almirantazgo el .. hilos á propósito para el uso de los pasamaneros. capitán León, comandante del Grifer que hacia parte de la expe- ¿ La sociedad habia ofrecido un premio de i9 francos al que dicion del capitán Patry, cuya presencia ha excitado una viva ' descubriese im'medio de proporcionar i los ciegos pobres el tra sorpresa. ' bajo que…</t>
  </si>
  <si>
    <t>León, Antonio</t>
  </si>
  <si>
    <t>Antonio León</t>
  </si>
  <si>
    <t>…ompleta indife Lanac : de subteniente á los sargentos primeros D. josef Guillen, rencia; de modo que abrirán con gusto las puertas al vencedor. (2) D. Simón Jorge, y á los cadetes D. Antonio León y D. Josef Castro Negrciros. (1) En prueba de esta justa observación véase la gaceta nú Segundo batallón. Grado de teniente coronel á los capita mero 149 , artículo de Londres. nes D. Josef Bello, D. Josef Uguet, D. Pedro Peña, D. Miguel (2) Sin admitir ni impugnar la causa á que este s…</t>
  </si>
  <si>
    <t>León, Bernardo</t>
  </si>
  <si>
    <t>Bernardo León</t>
  </si>
  <si>
    <t>…graduado D. Mar sin novedad en su importante salud. cos Matiirano, teniente primero D. Vicente Laurtna, ídem se _ Un aviso telegráfico trasmitido de Taris á Bayona, que por gundo D. Bernardo León, idem D. Francisco Orellano, idem estafeta llegó á Madrid en la noche del sábado aldomi-.igo, anun D. Manuel Rojas, subteniente D.Josef Lujan, idem D.Manuel cia la infausta noticia de la muerte de Luis xviii en su palacio Gómez, idem D. Tadeo Oliva, idem D. V…</t>
  </si>
  <si>
    <t>León, Diego Crespo de</t>
  </si>
  <si>
    <t>Diego Crespo de León</t>
  </si>
  <si>
    <t>…e los depositarios de cisco de Paula Grande: para el de Velez-Málaga á D. Julián ellas tengan necesidad de sacarlas. Jamas los ingleses guardan en Ruiz Marín: para el de Linares á D. Diego Crespo de León y su casa su dinero: al momento que reciben cualquiera cantidad Luque: para el de Baza á D. Josef Villanueva yTaboada: para van á depositarla en poder de los banqueros, y estos la retienen el de Loja á D. Juan Víctor Lorente; para el de Trujillo á Don en su p…</t>
  </si>
  <si>
    <t>León, Luis de</t>
  </si>
  <si>
    <t>Luis de León</t>
  </si>
  <si>
    <t>…ue ya no tiene opinión fija, soga, Alcalde de Casa y Corte: D. Joaquín Almazan, ídem: Don y que incurre en errores los mas clásicos, habla hoy del decreto Tadeo Ignacio Gil, ídem: D. Luis de León, ídem: D. Gabriel sobre la libertad de comercio del mismo modo que nuestros pe Suarez Valdés, Oidor jubilado de la Chancíllenla de Granada, riódicos liberales. Dice lo que estos repetirán eternamente, que y D. Dionisio Catalan, Teniente segundo del Corregimie…</t>
  </si>
  <si>
    <t>León, Manuel</t>
  </si>
  <si>
    <t>Manuel León</t>
  </si>
  <si>
    <t>…or militar y mento de infantería el Coronel D. Juan Antonio Roca$ant\ ;político de la plaza de Tarifa; y al Coronel D. Luis de Oyarza- tri, del Comandante de ingenieros el Capitán D. Manuel León, bal al de S. Sebastian, por consideración á los padecimientos que del Comandante de artillería el Teniente D. Clemente Delgado, han sufrido, en la pasada ¿poca. del Comandante de milicias D. Joaquín Tajonar, del Comandan te de la tropa de Marina el Subtenien…</t>
  </si>
  <si>
    <t>León, S. S.</t>
  </si>
  <si>
    <t>S. S. León</t>
  </si>
  <si>
    <t>…ásti cito Real en el Perú desde el año 1819 hasta principios de cos, no son, como han creido algunos, el objeto de la censurarle 1824, escrita en Salta á 16 de Enero último por el brigadier S. S. León xn en la Encíclica anunciada en la gaceta de 29 de fT). B. E., y dirigida á D. M. R., capitán general de F., resi Junio último. Los suscriptores acudirán á recoger el torr.02.0 del dente en esta corte. Antiguo Testamento, adelantando 25 rs. por el 3.0 que se…</t>
  </si>
  <si>
    <t>Leonardo, Josef</t>
  </si>
  <si>
    <t>Josef Leonardo</t>
  </si>
  <si>
    <t>…espondientes. en ia que ofició D. Andrés Sánchez, Capellán de los voluntarios Mr. Canning se niega á est* demanda , diciéndole al noble Realistas; y el Ado. Cura Párroco de’lorija D. Josef Leonardo lord que tenia expedito su derecho. Lord Nugent se reserva hacer Ortega hizo un panegírico digno de su elocuencia , v del gran una mocion el jueves próximo sobre la conducta de los Minis dioso objeto de que trataba: el sabio orador se enfervorizaba á tros en…</t>
  </si>
  <si>
    <t>Leopol, María</t>
  </si>
  <si>
    <t>María Leopol</t>
  </si>
  <si>
    <t>…os. Premios. Administraciones. Viana. 12,566.... 10000 ps. fs.......... ... Cádiz. El dia 12 se celebró con mucha pompa en Bahía el cumple años de S. A. R. la Serma. Sra. Princesa Doña María Leopol 18,193.... 2000.................... ... Madrid. dina. El gefe político Viana recibió en Palacio á las Autoridad 17,434.... IOOO......... ... Jaén. des militares, y por la noche fue al teatro á ver la representa 16,681.... 500.................... ... Jerez de…</t>
  </si>
  <si>
    <t>Leopoldo</t>
  </si>
  <si>
    <t>…go; Argea, Soleure y Vaud, don Mr. Canning presentó estos ilustres isleños al. duque y duquer de se trató de las medidas que habían de tomarse con respecto-al ta de Glocester y al príncipe Leopoldo, y despues'de haber . be concordato.de retorsión con1 la F'rancia, el cual parece llega ya bido a la salud de la sociedad se retiraron 4 las.doce y media.--,' j¡ai último momento de su existencia. 2_Se ha anunciado que Mr. Graham, amigo-del .desgraciado _ El…</t>
  </si>
  <si>
    <t>Lezama, Tadeo</t>
  </si>
  <si>
    <t>Tadeo Lezama</t>
  </si>
  <si>
    <t>…Jara á D. Pedro Josef Rovira: para el de Sicasica arribé á este punto á las ocho de la noche de ayer, en Talayera de la Reina á D. Juan de Mena: para la vara de alcal alcance del coronel D. Tadeo Lezama , que marchaba de vanguar de mayor de Yepes á D. Francisco Macho Villegas: para la de dia con la mejor tropa, persiguiendo á Lanza; y este, reunido los Barrios en el Campo de S. Roque á D. Salvador Guerrero: con los pérfidos Velasco y Blanco, salieron de la p…</t>
  </si>
  <si>
    <t>Librito, Benito V. R.</t>
  </si>
  <si>
    <t>Benito V. R. Librito</t>
  </si>
  <si>
    <t>…V. R. sus memoriales al presidente del ayuntamiento de dicha villa en =Deva. A. y V. R.=Defensores del Rey, los oficiales d«l rc- •I término de un mes contado desde hoy. gimiento.=Don Benito V. R. Librito del mando mudo militar con la espada para la ins E trucción de los Sres. oficiales del ejército español, á quien está Enova. A.siElche. A. = Estremera. A.=Escalón illa. A. C. dedicado: consta de 30 figurines con el tambor, cada uno pre V. R.=Egea de tos Cabal…</t>
  </si>
  <si>
    <t>Liñan, Juan</t>
  </si>
  <si>
    <t>Juan Liñan</t>
  </si>
  <si>
    <t>…S. VVladimiro de segunda clase, instituida por la En atención al mérito y distinguidos servicios del Teniente Emperatriz Catalina n para premio eminente de los mas relevan Coronel D. Juan Liñan, primer Teniente de Reales Guardias tes servicios civiles, y que solo se concede á las clases elevadas de infantería, ha tenido á blenS. M. conferirle el gobierno po del Estado, le manifestó que por lo mismo que era una recom lítico y militar de la plaza de D…</t>
  </si>
  <si>
    <t>Liñan, Pascual</t>
  </si>
  <si>
    <t>Pascual Liñan</t>
  </si>
  <si>
    <t>…e es preciso acaba* con todo lo que nos incomodo?” militar y político de la plaza de Ciudad-Rodrigo al Mariscal de ¡Que se proclamase, que la historia no es mas que la narra Campo D. Pascual Liñan. ción de los crímenes d« los Reyes y de las virtudes de los dcinagogbs?. _ El Rey nuestro Señor se ha dignado nombrar á D. Martin ¿Que sé anunciase impunemente la necesidad de formar una Alonso Rubio Administrador de Rentas de Valderas: á Don liga para derroc…</t>
  </si>
  <si>
    <t>Linares, Domingo Ramón de</t>
  </si>
  <si>
    <t>Domingo Ramón de Linares</t>
  </si>
  <si>
    <t>…taba ya muerta cuando ilego’allt;'peró pira sacatla D. MateoTÓronaclo y Planeo: para'la de Cevico de la Torre á después á tierra apenas bastaron las fuerzas reunidas de tres pares D. Domingo Ramón de Linares: para la de Miranda del Casta de bueyes, un caballo y 22 hoürjbre» aynot'mdjps dé las olead»».--Su. ñar ’fr D. Juan Rojas$ ijr»de Aguilar del Rio Alhatna á peso era de unos cien quinfsneív la distahtítride ú extremidad de I&gt;. SalVádor*Diez- y Andaluz ¡ para l…</t>
  </si>
  <si>
    <t>Linares, Joaquín</t>
  </si>
  <si>
    <t>Joaquín Linares</t>
  </si>
  <si>
    <t>…sin duda parte, no solo todos los franceses, sino Aiiw. 2 de Chite. Capitán D. Blas Mardones. también todos los españoles, que verán en este suceso una verda Legión Peruana. Idem D. Joaquín Linares, idem D. Juan. dera pérdida de familia. Mendiburu, idein D. Santiago Gómez, ídem D. Domingo CaS. M. Carlos x, SS. AA. RR.el Sr. Delfín , Madama Ja Del- vero, teniente primero D. Manuel Noriega, ídem D. Manuel fina y Madama la Duquesa de Berry , se han traslad…</t>
  </si>
  <si>
    <t>Lion</t>
  </si>
  <si>
    <t>…Furia, León................................... t luchaba contra los bancos y montañas de hielo, acompañándole Bilbao............................... . * la Hecla, á las órdenes del capitán Lion, ya célebre por su via Vitoria.............................. ge al Fezan. Hemos dicho que á pesar de su valor y sus talentos habían sido inútiles todas sus tentativas para penetrar en el mar del Po ANUNCIOS. lo. Sin embargo su último viage no deja de ser curi…</t>
  </si>
  <si>
    <t>Liverpool</t>
  </si>
  <si>
    <t>…á la misma España-. otro, ó ambos caen muertos. Pero el Gobierno francés nos ha nos perdonará el honorable lord que le digamos que esto solo es mirado con mas piedad qne S. S. el lord Liverpool; pues ha im inteligible á S. S. (Cuán costoso le es al hombre, y principal pedido que nos destruyamos mutuamente, ó por mejor decir , el mente á un estadista tan célebre como el lord Liverpool, con que una facción, apoderada de la fuerza, haya esclavizado á s…</t>
  </si>
  <si>
    <t>…enerlos (1) ¿Qué será que por lo que hemos visto, todos los que se á su obediencia ? titulan radicales y liberales, y de consiguiente (según ellos) yfo- («) Quimérico le pareció á lord Liverpool el proyecto de tos y benéficos, y amigos de la humanidad, profesar, ¡a misma desrocar la malhadada constitución de España, y sin embargo lo doctrina que el Afinques de I.aiisdosvn, ensenada hace tanto han desencañado ¡os hechos; y esperamos que lo mismo le su…</t>
  </si>
  <si>
    <t>…ocultarse abora. Aquellos combatían por la le* Ss habia señalado para hoy la segunda lectura del a\itn-bill. gitimidad , por el orden social, y por todq lo. que hay sagrado en El conde Liverpool toma inmediatamente la,palabra, ,,M¡lo- tre los hombres: ¡ y bien sabido es. lo que quieren los de nuestros res, dice, el fin y las.di&amp;posiciones de este Hll han sido, discuti dias! dos tantas veces á vuestra presencia, que debo abstenerme de to (2) Tenemos n…</t>
  </si>
  <si>
    <t>Lizaide, Luis</t>
  </si>
  <si>
    <t>Luis Lizaide</t>
  </si>
  <si>
    <t>…escuadrón al pueblo de Lurin, con el objeto de saquearle, ponderando gran, de su mando. En esta virtud, S. E. me ordena le prevenga áV. númeroá retaguardia; pero D Zenon Godines, D. Luis Lizaide que en el dia y con la'mayor exactitud tóme las medidas conve y otros varios vecinos honrados se reunieron, y aunque no te nían mas que cirntro carabinas, palos écc., y casi ningún cartunientes para adelantar, montar, armar y equipar su escuadrón, cho, se opu…</t>
  </si>
  <si>
    <t>Llanes, Pablo</t>
  </si>
  <si>
    <t>Pablo Llanes</t>
  </si>
  <si>
    <t>…e la sociedad ha hecho susjgyes para sí y no para Dios.’' mentó mas importante. El muy bepetnérifo alférez de fragata También podria decírsele cuando pretendé proteger el poder su D. Pablo Llanes, encargado de los fuegos.de la colisa, lo quedó premo contra estos sarcasmos, que esté poder es demasiado au entonces del primer, abordage; y el ¡comandante Montojo, con gusto para temer los ataques de los insensatos. Pero la sociedad el acierto y serenidad,…</t>
  </si>
  <si>
    <t>Llanes, Pedro</t>
  </si>
  <si>
    <t>Pedro Llanes</t>
  </si>
  <si>
    <t>…stados qüe la inVOcán para que presida á todos ocho heridos de gravedad, siendo uno dé ellos el álfetez de fra los sucesos y á todas las épocas de la vida del hombre! Partici gata D. Pedro Llanes, qué fue el primero que saltó al buque ene parán de su estabilidad, de su inmortal duración; y en tanto que migo , y levemente, ó contusos, casi todos los individuos de su do este benéfico astro les ilumine con su claridad, y que se dejen tación , incluso Di…</t>
  </si>
  <si>
    <t>Llanos, Alanuel</t>
  </si>
  <si>
    <t>Alanuel Llanos</t>
  </si>
  <si>
    <t>…para la deFer- niente D. Felipe Negron: dé teniente ál alférez D. Cosme Mar «annuñez á D. Francisco MaríaOrtiz : para la deEcija á DI Juan tínez; y de alférez al sargento primero D. Alanuel Llanos. de Ribera y Alvarez: para la de Calasparra á D. Miguel Gar Escuadrón de húsares de Fernando sen. Gradode-coronelal cía Manfredi: para la de Campana á D. Juan Marchante y Mo- teniente coronel mayor D. Gabriel Perez: de alférez al sargento lero: para la de Bañ…</t>
  </si>
  <si>
    <t>Llata, Antonio de Ja</t>
  </si>
  <si>
    <t>Antonio de Ja Llata</t>
  </si>
  <si>
    <t>…beta y una fraga zález Pinto': para la de Cevico de lá Torre á D. Facundo Martita; sus oficiales y'marinería mal pagados, tampoco manifiestan neZ Toledano: pira la de Santander á- D. Antonio de Ja Llata ya ínteres en la causa de la independencia, y todos ios mas des Palacios: para la de la Seca á D. Joaquín-Ruiz de Arechavaieesperan de ella. ta: para la de Purchena á D. Rafael Baquero y Moreno: para Idem de Buenos-Aires. la de Rueda á D. Marcelo Fulgencio de…</t>
  </si>
  <si>
    <t>Llaucler, Manuel</t>
  </si>
  <si>
    <t>Manuel Llaucler</t>
  </si>
  <si>
    <t>…13 se han oido en el círculo del Alto-Mein hasta la El Rey nuestro Señor se ha servido, conceder al Mariscal de parte de las fronteras de Bohemia muchos terremotos, que han Campo D. Manuel Llaucler el Gobierno militar y político de la ido acompañados algunas veces de un ruido subterráneo. El 1 5 se plaza de Lérida, en atención á sus padecimientos en la pasada oyo uno de esta naturaleza en la bahía de Munchberg. época. Al mismo tiempo y por iguales circu…</t>
  </si>
  <si>
    <t>Lló, Francisco Rodríguez Luna y Josef</t>
  </si>
  <si>
    <t>Francisco Rodríguez Luna y Josef Lló</t>
  </si>
  <si>
    <t>…que se trata cuando el Inten se ejecutó en él j6 la pena capital impuesta á D. Vicente Tejero, dente dió el parte que motiva este informe), y el de larva, cuarD. Agustín de Luna, D. Francisco Rodríguez Luna y Josef Lló dama ó gusano, que será sin duda el que tenga cuando llegue á rente; y no en cuanto á D. Paulino de la Cálle, por haberse fu las viñas infestadas esta ú otra noticia concerniente á la destruc gado de la sala de presos del hospital General, sobre lo que se ha…</t>
  </si>
  <si>
    <t>Llopis, Manuel</t>
  </si>
  <si>
    <t>Manuel Llopis</t>
  </si>
  <si>
    <t>…ortalezas á la na ANUNCIOS. ción española es un acontecimiento que, considerado en sus rela ciones militares y políticas, va á tener una trascendencia supe Por providencia del Dr. D. Manuel Llopis, provisor y vica rior á todo cálculo. Un inmenso parque de artillería, mas de c¡&amp; rio general de la ciudad y arzobispado de Tarragona, se' cita y fusiles que el gobierno revolucionario tenia depositados en la emplaza á D. Antonio Mitjans, racionero y organist…</t>
  </si>
  <si>
    <t>Lloren, Josef</t>
  </si>
  <si>
    <t>Josef Lloren</t>
  </si>
  <si>
    <t>…monarquía ha menester y este su fidelísimo remo se lo suplica. Carlos Flores, y.de Gumersindo Madridano, que lo fue de la de Pamplona 6 de Setiembre de i3 24—Seuor. =A L. R. P. de D. Josef Lloren té Pelayo, y abandonaron sus casas par3 defen V. M.=La diputación de vuestro reino de Navarra —E! Maestro der los sagrados derechos del Rtv nuestro Señor, solicitando Fr. Tiburcio Ordoñez.=:Ei conde de Guendulain—Bias de Echar- los dos el retiro ó pensión que…</t>
  </si>
  <si>
    <t>Lloren, Josef Ignacio</t>
  </si>
  <si>
    <t>Josef Ignacio Lloren</t>
  </si>
  <si>
    <t>…en el dia tos siguientes: están muy distantes de tener la independencia pacífica de hecho Ministros del Consejo Real. las provincias del Perú, Chile, y aun la de Nueva-España. En D. Josef Ignacio Lloren* , Regente de la Audiencia de Ex Europa dispone á todas las potencias á que se interesen por la tremadura: D. Juan Garrido, que lo es del Consejo de Na España, y á que le faciliten los medios de que sus colonias se re varra: D León de la Cámara Cano, Consejer…</t>
  </si>
  <si>
    <t>Llórente, Francisco Javier</t>
  </si>
  <si>
    <t>Francisco Javier Llórente</t>
  </si>
  <si>
    <t>…oder evacuar el informe que se la pide.con to natural'y vecino de ésta Corte, que falleció durante.el procedi do el tino posible, y que redama imperiosamente el bien de Iosmiento: D. Francisco Javier Llórente, natural de Alvarado en pueblos que por desgracia están sufriendo el .referido mal; y con Extremadura; de 59, profesor de cirugía en esta corte: Josef efecto, habiéndosele pedido en aquel misino diacon toda premura Llórente, hijo del D. Francisco, natural de…</t>
  </si>
  <si>
    <t>Lmiot, Felipe Sobra</t>
  </si>
  <si>
    <t>Felipe Sobra Lmiot</t>
  </si>
  <si>
    <t>…amón de Mier yTcran. empresa. En su consecuencia, yen virtud de sus poderes, ha elegido el poder ejecutivo a los Srcs. Juan Orlandos y Andrés También se ha servido S. M. nombrar á D. Felipe Sobra Lmiot, autorizándolos pa.ra tratar en los términos, condiciones rlo , Decano del Consejo Real, para una plaza en ti de ia Cima va: y garantías que crean convenientes. para dos de Oidores de la Chanciller!» de Valladolid a D. Je*ef El empréstito de 8oo9 libras ester…</t>
  </si>
  <si>
    <t>Lo</t>
  </si>
  <si>
    <t>…ndo rendición. Dios guarde á V. E. muchos años. Algeciras 20 de nados por todos aquellos á quienes el terror armó en su defensa. Agosto de i8í4.=;Excmo. Sr.=Josef 0-Donell.=Excmo. Señor Lo pongo en noticia de V. E. sin pérdida de momentos y Secretario de Estado y del Despacho de la Guerra. por extraordinario, á fin de que se sirva elevarlo á la de S. M.-, Ojiciales que cita la recommdación. quedando yo en dar cuenta de los detalles luego que ¡o…</t>
  </si>
  <si>
    <t>Lo, Aguctin</t>
  </si>
  <si>
    <t>Aguctin Lo</t>
  </si>
  <si>
    <t>…peligros y el arzobispado de Búrgos: F.l Reverendo D. Juan Báldasarre proscripción por la Santa Sede cómo sospechosas de tekementi de para el obispado dé Válladolid: el Reverendo D. Aguctin Lo heregía, é inductivas al trastornó del Altar y del Trono. renzo VareU para el de Salamanca: El Reverendo D. Joaquin Art. 15; Reencárgo muy e&amp;trechairiente al Consejo redoble .López para el de Coria; y el Reverendo D. Antonio Ceruelo su tela y vigilancia sobre…</t>
  </si>
  <si>
    <t>Ló, Francisco</t>
  </si>
  <si>
    <t>Francisco Ló</t>
  </si>
  <si>
    <t>…n ánimo de negociar él mismo un empréstito María de Peralta y Sanz, ha venido en nombrarles Directores con el Gobierno español (Id.') generales de Rentas del reino, conservando el D. Francisco Ló _El extracto siguiente es sacado de una carta que nos ha diri pez de Alcaraz su plaza efectiva del Consejo. gido un oficial encargado de proteger los intereses del comercio británico en el Cabo de Hornos. Satisfecho el Rey nuestro Señor de los méritos, servic…</t>
  </si>
  <si>
    <t>Lo, Juan</t>
  </si>
  <si>
    <t>Juan Lo</t>
  </si>
  <si>
    <t>…ionconniente coronel al capitán D. Josef Isusi: de capitán A los.tenien tra el diario gaditano y otras. Tres romos en 8.° Precede al 1® tes D. Ramón AzcárateD. Tadeo de Picazarri, D. Juan Lo una pastoral del Obispo de Cádiz, hoy Arzobispo de Sevilla, re renzo Mella y D. Diego Espinosa: de teniente á los subtenientes comendando su lectura. Se vende en Madrid, librería de Perca. EN LA IMPRENTA REAL.</t>
  </si>
  <si>
    <t>Ló, Miguel</t>
  </si>
  <si>
    <t>Miguel Ló</t>
  </si>
  <si>
    <t>…e cor la posteridad la honrosa memoria de los ilustres Capitanes de na responda. vio D. Luis de Velasco y Marques D. Vicente González, que Tratado de armonía y de contrapunto, por D. Miguel Ló murieron gloriosamente en defensa del castillo del Morro en la pez Remacha, profesor de música. Se vende en la librería de Havana, asaltado por las tropas británicas al mando del lord Orea, y en el almacén de música, calle del Turco: su precio 44 Conde de Alb…</t>
  </si>
  <si>
    <t>Lobariñas, Benito Feijoo</t>
  </si>
  <si>
    <t>Benito Feijoo Lobariñas</t>
  </si>
  <si>
    <t>…s, y ahora sufrimos como ovejas que hagan á D. Domingo Sánchez Regadera. Para ia vara de alcalde mayor lo propio ingleses y anglo-americanos...... Somos á i„ verdad de Rivadabia á D. Benito Feijoo Lobariñas; para la de Pasca muy inconsecuentes y superficiales..... El comercio pues que han na á D. Antonio Madolell: para la dé Valdepeñas á D. Joaquín establecido aqui ios ingleses, debe, por fuerza , abatimos, y aba Martínez DiazCampaya: para la de Algeciras á D. F…</t>
  </si>
  <si>
    <t>LocaneDespués, Francisco'Plácido</t>
  </si>
  <si>
    <t>Francisco'Plácido LocaneDespués</t>
  </si>
  <si>
    <t>…acen algunas justísimas observaciones'sobre el la dignidad de nss strescuela de la iglesia metropolitana de estado de los católicos de Irlanda. * -'Granada:, vacante por muerte de D. Francisco'Plácido LocaneDespués de haber abogado con tanto calor por el restableci gra, á D. Nicolás'Martinez-de Tejada: paramuna ración de la miento de la libertad de la imprenta en Francia, ahora‘los ve iglesia colegial de Bélmonte ,1 obispado de Cuenca , por: promo mos incomodados con el…</t>
  </si>
  <si>
    <t>Loeches, Jacinto Gaona y</t>
  </si>
  <si>
    <t>Jacinto Gaona y Loeches</t>
  </si>
  <si>
    <t>…ia del Sr. D. Dionisio Catalan, Teniente de y el art. 2.0 de la Real orden de 31 de Agosto de 1772. (Nú Corregidor de esta muy heroica villa, refrendada de su Escriba mero JT.) no D. Jacinto Gaona y Loeches, se han mandado sacar á públi Real orden prohibiendo á las personas condecoradas con ca subasta las heredades siguientes: una titulada de los Pinos, in la Lis de Francia alterar su forma. (Núm. zn.) mediata á la villa- de Parla, de caber 24 fanegas, tasada ca…</t>
  </si>
  <si>
    <t>Lóndres, Baltasar Carrillo y Manri Otra de</t>
  </si>
  <si>
    <t>Baltasar Carrillo y Manri Otra de Lóndres</t>
  </si>
  <si>
    <t>…por último otra de Inglaterra, llegada á esta plaza por el último Por providencia de la suLdelegacion de Rentas Reales de la paquete, que dice asi: ciudad de Sigüenza se emplaza á D. Baltasar Carrillo y Manri Otra de Lóndres. ,,De Jamaica y Rodislan nos escriben, que, regidor y vecino que fue de la villa de Atienza, y cuyo con referencia á carta de Guayaquil de 30 de Mayo, haber llegado paradero se ignora, parí que en el término de 3c. dias compa de regreso de Lima alli el comisi…</t>
  </si>
  <si>
    <t>Londres, Obispo de</t>
  </si>
  <si>
    <t>Obispo de Londres</t>
  </si>
  <si>
    <t>…ro todos han hecho justicia á la rectitud y pureza de Carta del Rey á Monseiíor el Arzobispo de Paris. sus motivos.'Este hombre aprectable ha recibido la confirmación de manos del Sr. Obispo de Londres. «Monseñor Arzobispo de Paris: En el momento de convo Otros nueve individuos protestantes han seguido su generoso car las Cámaras hemos determinado unir nuestras oraciones á las ejemplo y abjurado su creencia el 5 de este mes en la capilla ca de toda Ja Franc…</t>
  </si>
  <si>
    <t>Longas, Paulino</t>
  </si>
  <si>
    <t>Paulino Longas</t>
  </si>
  <si>
    <t>…los Reales Cqpsejos; y corte en las librerías de Paz y en la de Villareal á 20 rs. la obra; para la plaga de Oficial noveno á D. Francisco de Paula Córdo- y éri' Pamplona en la de D. Paulino Longas. EN LA IMPRENTA REAL.</t>
  </si>
  <si>
    <t>López</t>
  </si>
  <si>
    <t>…ció Ja- si _ Batallón de Partidarios. El empleo de eoronel efectivo d« guiente sentencia: Antonio Osma ¡ Antonio Arellano y Benito infantería aí teniente coronel mayor graduado de coronel Don López fueron condenados á dos años de presidio en uno de los Martin Ruíz de Somocurcio: grado de coronel al segundo co correccionales; contándole á Arellano el tiem.po que lleva en el mandante'D. Juan López Cobos; de teniente coronel al capi de esta cindadela, é ig…</t>
  </si>
  <si>
    <t>López, Andrés Cantero</t>
  </si>
  <si>
    <t>Andrés Cantero López</t>
  </si>
  <si>
    <t>…retos de 3 y 20 de Octubre en director general de Rentas; y para Secretario de la misma al que que V. Mi libre ya del amargo cautiverio y délas vejaciones qu* lo era anteriormente D. Andrés Cantero López; quienes deberán heroicamente ha sufrido durante mas de tres años, se ha servido tener sus juntas en la casa de Correos en los dias martes, jueves abolir el sistema constitucional introducido con violencia y da y viernes de cada semana á las horas que se conv…</t>
  </si>
  <si>
    <t>López, Antonio</t>
  </si>
  <si>
    <t>Antonio López</t>
  </si>
  <si>
    <t>…cuatro; á la Romualda Snrchez á tres en la galera, y áPetra Se ha ejecutado por el balcón. gurona é Isabel Cabello á dos. Claudio Francisco García Grande, (alias Montalvillo), de D. Antonio López, oficial de 1a oficina de la distribución de edad de 45 años, natural de Barajas de Huete, comprendido en pliegos de Reales loterías, de edad de 44 años, y vecino de esta tre los conspiradores de la gavilla de Tomas Saez, ha sido con corte, hallándose confeso…</t>
  </si>
  <si>
    <t>López, Bernabé</t>
  </si>
  <si>
    <t>Bernabé López</t>
  </si>
  <si>
    <t>…ía Ventades á otra ea- Escuadrón de dragones de la Union. Grado de teniente coro nongía de la iglesia metropolitana de Burgos, á D. Pedro Velez nel .á los capitanes D.-Luís Seco y D. Bernabé López: de capitán Mendizabal. a losbtenientes D. Manuel de la Canal, D. Antonio Sánchez y D.. Josef María Sola:-de teniente al; portaguión D. Gregorio El Rey se hi servido nombrar para dos plazas de oidor de la Catbajosa y al alférez Di Miguel Cuellar ; y de alfére…</t>
  </si>
  <si>
    <t>López, Cariterae y</t>
  </si>
  <si>
    <t>Cariterae y López</t>
  </si>
  <si>
    <t>…............. ..... Idem. ,,Por las últimas noticias recibidas en Curazao por vía de 12,863.... 5*°—................. ..... Avi¡|.Coro, se sabe que Santafe se halla ocupada por el general Cariterae y López: que el ejército de fiolivar constaba de 14© hom ,3»43í"" 500.................... ..... Madrid. 3,180.... 500......................... Idem.bres, y fue derrotado por un número menor de tropas Realistas, 0,873.... 500.......................... Idem.en cuya acc…</t>
  </si>
  <si>
    <t>López, Francisco María</t>
  </si>
  <si>
    <t>Francisco María López</t>
  </si>
  <si>
    <t>…la alta satisfacción que cau Calle de Toledo, librería de Minutria. Plazuela de Anton-Marsó á su Augusto Amo el ardiente zelo, y el modo franco y leal tin, tienda de chocolate de D. Francisco María López, núm 11, con que .Vlr. de Borel sostuvo en el dia 30 de Abril y siguientes, al lado de una platería. Plazuela de Santo Domingo, tienda de de acuerdo con los representantes de las otras cortes, la Real au comestibles de Manuel Rodríguez. Red de S. Luis, tienda…</t>
  </si>
  <si>
    <t>López, Lucio</t>
  </si>
  <si>
    <t>Lucio López</t>
  </si>
  <si>
    <t>…años de 1825 , 26,27 D. Antonio Perez Valderrama: para la de Tarifa á D. Gabriel y 18 , y ha de celebrarse bajo las condiciones siguientes: del Aguila, y para la de Torrelobaton á D. Lucio López de 1. a El contratista ha de entregar en la fabrica de papel sella Piado. do ioo9 resmas de papel blanco de la marca común y clases que se expresarán, y en las épocas que se fijarán. El Rey nuestro Señor se ha servido resolver que la. corte vista 2. a Las 100…</t>
  </si>
  <si>
    <t>López, Luis</t>
  </si>
  <si>
    <t>Luis López</t>
  </si>
  <si>
    <t>…hay entabladas largo tiempo ha por miento =Está rubricado de la Real mano.=En Palacio á i&lt;5 de medio del Embajador de S. Al. en Constantinopla para allanar las Febrero de i8i4.=A D. Luis López ballesteros. dificultades qne existen entre la Rusia y la Puerta, se hallan en estado, asi lo espera S. Al., de producir un éxito favorable. NOTICIAS EXTRANGERAS. ,,Se ha concluido un tratado con S. M. el Emperador de Austria para el arreglo de las reclamacio…</t>
  </si>
  <si>
    <t>…enos que primero no le deciare ctimplimientoi^Está rubricado de la Real mano. En Palacio á íó la guerra. Lo repito, nadie tiene autoridad para atacar un dere de Febrero de i824.=A D. Luis López ballesteros. cho legítimo, mientras no sea este renunciado por la madre Pa tria misma; de lo contrario seria dar auxilio á los Gobiernos con ' Exposiciones dirigidas al Reí- nuestro Señor. tra el gobernante.'” „Senor: La universidad general de vuestra isla de…</t>
  </si>
  <si>
    <t>López, Luís</t>
  </si>
  <si>
    <t>Luís López</t>
  </si>
  <si>
    <t>…ios y débitos, y el día fijo en que cumplen los tste asunto por mi Secretario de Estado y del Despacho de Ha plazos, siendo obligación precisa del Administrador el reclamar cienda D. Luís López*Ballesteros, teniendo presente que dicha el pago, y del Colector el prestar todo auxilio con sus providen resolución era anterior al referido 7 de Marzo, he venido en cias para que se verifique, cuidando este de pasar á aquel avisos brandar al mismo Consejo s…</t>
  </si>
  <si>
    <t>López, Manuel Gregorio</t>
  </si>
  <si>
    <t>Manuel Gregorio López</t>
  </si>
  <si>
    <t>…s con ella, porque contra sus esperanzas, noto- ción de D. Lino María Hernández á la dignidad de tesorero de dos hablan tomo ellos, y se les combate con sus propias armas. ella, á D. Manuel Gregorio López: para la canongía de la igle^ Para:darles gusto se ha de decir con ellos, que es preciso dar li ‘sia colegial de Santa Fe de la: ciudad de Granada por ‘muerte bertad á los negros, pero al mismo tiempo esclavizar á los irlan de D. Manuel Jac’tto Palacios y. re…</t>
  </si>
  <si>
    <t>López, Micaela</t>
  </si>
  <si>
    <t>Micaela López</t>
  </si>
  <si>
    <t>…o de la generosidad de Lorenza Rodríguez: Doña Magdalena González: D. Luis Pica: la Gran Bretaña valerse del pretexto de la debilidad de su anti Doña Tomasa Cianea: Luis Argenson: Doña Micaela López gua aliada para darle la ley, ó abandonarla á la merced de sus Gamiza y Salinero: Doña Joaquina Mirantes: Doña Benita y enemigos. Dona Avelina Carmona: Magdalena Sulp: Juliana Barroso y , Recorren las épocas de las riquezas que se derramaban por Doña Magdalen…</t>
  </si>
  <si>
    <t>López, Miguel</t>
  </si>
  <si>
    <t>Miguel López</t>
  </si>
  <si>
    <t>…, tres plazas de ayudantes disectores anatómicos con 600 ducados Principios ó lecciones progresivas para piano-forte, acomo cada una. dadas al gusto y deseos de las señoritas, por D. Miguel López Los que quieran hacer oposición á cualquiera de ellas, ha Remacha: cuaderno 4.0 y último. Tiene dos estampas mas que llándose adornados de los requisitos prevenidos por reglamento, los anteriores, cuyo aumento ha sido indispensable para cerrar' acudirán por. sí ó…</t>
  </si>
  <si>
    <t>López, Simón Perez</t>
  </si>
  <si>
    <t>Simón Perez López</t>
  </si>
  <si>
    <t>…erechos.....: su raciocinio se contrae á pregun bara el de Alfaro á D. Manuel Demetrio de Urquizu: para el do tar ¡por qué no se ocupará á Campeche ó Guazacualco:....... Sahagun á D. Simón Perez López: para el de Jadraque á-D. Juan ¡Por qué no se abrirán comunicaciones directas con Tampico Montes Armenteros: para el*de Chiclan» á D. Francisco Calvay Veracruz, que son los puertos dueños de la primera especulación? che y Moya: para el dé Hellin á D. Ramón An…</t>
  </si>
  <si>
    <t>López, Vicente</t>
  </si>
  <si>
    <t>Vicente López</t>
  </si>
  <si>
    <t>…e los asistir á la función que en celebridad de *u tan deseada libertad «medios de libertaros de la miseria y déla tiranía, y mi corazón tenia preparada el primer pintor de Cámara D. Vicente López: «se indama cuando considero la suerte que nos aguarda, si in- á las ocho y media fue recibida toda la augusta Familia en ima „mediatamente no hacemos pedazos nuestras cadenas. Qué, ;os grandiosa sala alegóricamente adornada, en la cual, y en el nu «postrarei…</t>
  </si>
  <si>
    <t>…ispo Prior de León ha dado cuenta al Rey nuestro Secretario D. Martin Fernandez de Navarrete, el primer pintor Señor, con fecha de 23 de Noviembre último, de que estando de Cámara D. Vicente López y el Director ¿eneral y escultor practicando la smta visita de su ministerio pastoral en la villa honorario de Cámara D. Esteban de Agreda. de Azuaga, tuvo la, dulce satisfacción de que abjurasen sus er ; Luego que SS. MM. y AA. entraron en las primeras salas…</t>
  </si>
  <si>
    <t>Lorencini, Carlos Josef</t>
  </si>
  <si>
    <t>Carlos Josef Lorencini</t>
  </si>
  <si>
    <t>…stro impulso se han he niente Corregidor , se ha mandado convocará junta gin.ral á cho varias experiencias públicas de este método en esta provincia los acreedores del concurso de D. Carlos Josef Lorencini, seña por propietarios muy respetables , los cuales según sus decla lando para ella el dia 14 del corriente á las 10 de su mañana en raciones juramentadas, han correspondido mas allá de nuestras la posada de su Señoría. esperanzas. En la villa de Coveja, part…</t>
  </si>
  <si>
    <t>Lorente, Juan Víctor</t>
  </si>
  <si>
    <t>Juan Víctor Lorente</t>
  </si>
  <si>
    <t>…l momento que reciben cualquiera cantidad Luque: para el de Baza á D. Josef Villanueva yTaboada: para van á depositarla en poder de los banqueros, y estos la retienen el de Loja á D. Juan Víctor Lorente; para el de Trujillo á Don en su poder á disposición de su dueño, sin cobrar por ello nin Cirilo Josef Blanco y Muñiz; y para el de Bu jalante á D. Juan gún tanto de comisión. Víctor Navarro. Para Ja vara de alcalde mayor de Hinojosa Cada depositario recibe u…</t>
  </si>
  <si>
    <t>Loriga, Juan</t>
  </si>
  <si>
    <t>Juan Loriga</t>
  </si>
  <si>
    <t>…s. Cuartel general hombres, inclusas las guarniciones de paz. de Chacacupi, Setiembre 29de 1823.^osefCanterac—Sr. briga El Kapudan Pacha ha partido el i.° de Mayo con toda la dier D. Juan Loriga, comandante general de caballería y tropas flota del Helesponto para el Archipiélago. No se sabe aun cosa -del valle de Jauja.” positiva de su primer destino. Muchos presumen que el grande Soldados: La campaña que intentó hacer el caudillo Santaalmirante tien…</t>
  </si>
  <si>
    <t>…M. se halla fundada en causas graves y evi tonio María Alvarez, D. Pedro Antonio de Olañeta, D. Juan dentes que no pueden ocultarse á cualquiera que de buena fe exa Antonio Monet, D. Juan Loriga , D. Josef Carratalá, D. Josef mine la cuestión. Santos de la llera y D. Alejandro González Villalobos. __Los periódicos que se tienen por liberales nos ponderan sin El de Brigadieres á los coroneles D. Miguel Atera, D. Anto cesar las repúblicas del Nuevo Mun…</t>
  </si>
  <si>
    <t>LorrI, Manuel</t>
  </si>
  <si>
    <t>Manuel LorrI</t>
  </si>
  <si>
    <t>…os hacenderos; por consecuencia, encarecidos di nez, alférez efectivo de ídem. chos renglones por su escasez, rio pueden ofrecer cuenta en Eu Dragones americanos. Sargento primero D. Manuel LorrI— ropa á los especuladores; yasi ni numerario, ni efectos, ni segu queta , alférez efectivo de caballería. ridad, ni quietud, ni aun remotas esperanzas tienen los mismos Batallón de Chichas, Captan graduado de teniente coronel naturales, mientras vivan Bolívar…</t>
  </si>
  <si>
    <t>Losa, Gerónimo</t>
  </si>
  <si>
    <t>Gerónimo Losa</t>
  </si>
  <si>
    <t>…n coopera de Rentas, y del supremo de Hacienda, presentaron á S. M. una do para felicitarlo á una con su sangre é intereses. Sea mil veces exposición del Ayuntamiento, firmada por D. Gerónimo Losa en buen hora su tan deseada libertad y la de su Real Familia. da, D.Pedro Francisco Varela, D.Josef Santa María,D. Fran ,,A1 Dios de los ejércitos tributo las gracias mas sumisas, cisco González Pardo, D. Gabriel Carrete-, D. Pedro Berea, pues solo con su pod…</t>
  </si>
  <si>
    <t>Lozano</t>
  </si>
  <si>
    <t>…l Real, orden mandando establecer un depósito de máquinas é perjuicio que:haya lugar. instrumentos artísticos denominado Conservatorio de artes. (Ga • En virtud de providencia del Sr. Lozano, alcalde de Casa y ceta núm. 11 y.) Corte, se cita y emplaza á todos los parientes de juana lbañez, Real cédula para que los empleados en la administración y difunta, inuger que fue de Narciso Muñoz, para que en el tér resguardo de Rentas no obtengan cargos m…</t>
  </si>
  <si>
    <t>Lozano, Josef</t>
  </si>
  <si>
    <t>Josef Lozano</t>
  </si>
  <si>
    <t>…sidad se insertarán íntegros, sin em renta de Reales loterías, se cita y emplaza á los herederos que bargo de que por su estilo anticuado, rudo é incorrecto, aunque hubiese dejado D. Josef Lozano, administrador que fue de la sencillo y candoroso, no deleitará su lectura tanto como la de las; misma Renta en esta corte, al número 28, para que en el tér narraciones modernas mas ataviadas de elegancia y orden, per mino preciso dé ig dias, contados desde l…</t>
  </si>
  <si>
    <t>Lozano, Manuel Victoriano</t>
  </si>
  <si>
    <t>Manuel Victoriano Lozano</t>
  </si>
  <si>
    <t>…iesen pasado de la república al imperio, y del im Rafael Paez y Fuertes , Auditor del departamento del Fer perio á la república; como si se supiese exactamente el número á. rol; y D. Manuel Victoriano Lozano, Intendente de Policía de que ascienden estos Estados nuevamente creados, o mas bien por crear; qué nombres tienen, y qué forma definitiva de Gobierno- Toledo. Regentes. han adoptado; y en fin como si el derecho no fuese absolutamen De la Audiencia de Sevilla…</t>
  </si>
  <si>
    <t>…mostración de Roemer, se establecerá gundo y último se les asigna, en el juzgado del Sr. Alcalde de que estos rayos llegan á nosotros en un instante, según el sistema Gasa y Corte D. Manuel Victoriano Lozano y escribanía de Doii de Descartes; que Schmith no ha resuelto tampoco el problema, Joaquin Sánchez; apercibidos que de no ejecutarlo, les parará por que el sol y la luna parecen mayores en el horizonte que en entero perjuicio. el meridiano: que la disminución…</t>
  </si>
  <si>
    <t>Lozano, Pedro Martínez</t>
  </si>
  <si>
    <t>Pedro Martínez Lozano</t>
  </si>
  <si>
    <t>…ho á los bienes concursados del establecimiento que extrañeza y oposición dan á los débiles humanos los grados de como propio de D. Pedro Martínez Moreno tuvo á su cargo» latitud. D. Pedro Martínez Lozano, para que acudan á formalizarlo coa He aquí la dificultad de su arte. Lejos de la astucia y de las los documentos que les comprueben, prevenidos que de no ha finüras insuficientes tirará sus planes sobre el carácter de un pue cerlo , los pagos y repartos suce…</t>
  </si>
  <si>
    <t>Lozano’, Antolin Oarca</t>
  </si>
  <si>
    <t>Antolin Oarca Lozano’</t>
  </si>
  <si>
    <t>…ndependencia después canongía unida de la catedral de León á D. Josef Hidalgo: para de ocho años de lucha señalados por una serie de triunfos, yes el de la catedral de Segó vi a á D. Antolin Oarca Lozano’ para probable que las Potencias de Europa la reconozcan. Sin embar el de la catedral de Coria á D. Antonio Martínez Oliva: para eL go, no debe extrañar el público que el Senado griego haga por con de la metropolitana de Toledo á D. Lorenzo Hernández Alba; tra…</t>
  </si>
  <si>
    <t>Lrnga, Francisco</t>
  </si>
  <si>
    <t>Francisco Lrnga</t>
  </si>
  <si>
    <t>…ado todos los medios Santander jo de Marzo. que podían tomarse para salir del apuro. Ramos Arispe, Gnridi Alcocer y otros que han estado en España, quieren aplicar ejem El General D. Francisco Lrnga, Gobernador de esta provincia, ha plares de la península sobre los ramos de Hacienda; mas todo dirigido 4 sus habitantes la siguiente alocución. queda en palabras, y al fin de estas acaloradas y aereas discusio Montañeses: La idea consoladora de ver personalm…</t>
  </si>
  <si>
    <t>Lu</t>
  </si>
  <si>
    <t>…o, dotada en 149 rs. anuales, y op ía.yyeja: para la Canongía de Jaén, vacante por muerte de Dón ción gradual'hasta la primera, que lo está en ¡65), cobrados Joaquín dé Éiizondo á D. Lu:s de Qiiesadá /Dighidad.'de chan «sensualmente; la que debe proveerse por rigurosa oposición. Los tre, de la Colegial ele Eaeza: para la .Dignidad que este'deja á*Don' que1 quieran oponerle á ella han de tenedlas circunstancias si Joséf Alvárádó' y'Doblas: pa…</t>
  </si>
  <si>
    <t>…íí carpetas qué han de acom—- Valencia., C«m¡sjonadoSfeA. Henrique de Oshea y compañía. páñar' áí Vcad^ .paftidá, según las tres cliisés de 100, 100 y Valládolid...... Comisionado D. Lu¡s de Rojas. pésó&amp; .dt qué se componen los consolidados de dicha creación,' Vitoria.......... En la subdelegacion de Rentas. f:pari Indebida Séparicion que sé presentan para el-cobro d-urc— Zamora Cóini^ionado D. Alonso Santiago. fCrltfó'Í^uhdóiséBÍestré;'ÍJ'‘…</t>
  </si>
  <si>
    <t>Lucero, Francisco</t>
  </si>
  <si>
    <t>Francisco Lucero</t>
  </si>
  <si>
    <t>…sin que pueda resucitar estas fabricas yor graduado de capitán D. Josef Ignacio Plaza, teniente pri en mucho tiempo, tanto porque la introducción extrangera no mero ayudante mayor D. Francisco Lucero, idem graduado de se lo permite, como porque faltan los españoles que las estable capitán D. Cipriano Miro, teniente primero graduado de capicieron y fomentaban. L). Melchor Alvarez, idem segundo D. Manuel Alvarado, Asi se buscan, señores del Grito de Sombrer…</t>
  </si>
  <si>
    <t>Lúea</t>
  </si>
  <si>
    <t>…ÍÓ^deS. -1 id e foñ sÓ:‘pa ra la Canongía de Oviedo, va-' cerlo, no siendo nRblutamentc pobre: los aspirantes presentarán; canté pcj.ij.muerte de D. CarlosRamírez ¿ al Presbítero D. Lúea*J sus memoriales á esta corporación en,el término de un mes , des Pérez"r; paráf\i¿a(áe lás rCa¿origtás'vacantes en Siguen** á p. Josef de la fecha de la presente convocatoria, y en seguida se proveerá María.Poyato^, Beneficiado1 de Pio¿: páriitiná Racionen l…</t>
  </si>
  <si>
    <t>Luengo, Francisco Ramos y</t>
  </si>
  <si>
    <t>Francisco Ramos y Luengo</t>
  </si>
  <si>
    <t>…1 del Pardo’:*' rugía práctica , escrito en francés .por el Dr. S. P.; A.uthenac ,.y; para’priíjjmedla Ración en la'misma Iglesia, vacante por rnuér-’ traducido al castellano, por D. Francisco Ramos y Luengo : dos te de 0,.¡Cristóbal Altrarez, á D. Jóset MaríáaCaiísino: para una.'- tomos en 4.“regular, que contienen las enfermedades generales, Cariqúgjá de Zaragoza, vacante por ri'nierte dñ). Manuel Berni,f‘ tanto médicas como quirúrgicas: Contiene ademas, tín cu…</t>
  </si>
  <si>
    <t>Luis</t>
  </si>
  <si>
    <t>…e millones de hombres libres que defen con una Archiduquesa de Austria. La segunda se ha desposado derían á palóíós el terreno; pero #e presentaron los franceses, y con el Infante D. Luis, Príncipe heredero de Lúea.” Étoile.} todo se lo llevó el diablo. ,,Estoy bien convencido de que las colonias españolas segui NOTICIAS DE ESPAÑA. rán el ejemplo de la madre patria, por reinar en ellas el mismo espíritu, y'recibirán á los libertadores Como han…</t>
  </si>
  <si>
    <t>…que Dios nuestro Señor conserve' su prcEstá'rubricado de ia Réal inánó, de S. M.=En Palacio á xa cíe cíósa vida los'muchos años que puede.:=Señor.=A L. R. P- de ’Éaero dé 1824.=A D. Luis/López Ballesteros." [ ' " V. M.—El Marqués del Villar, Corregidor político—Jaime Pe— Exposiciones dirigidas al Ü^sr vuestro Señor. RaIva.=Antonio Josef García ^ Diputado del Comun.=sFiancis— co Purtas.=Pedro Josef'Móntiel.rcFrancisco Cano Salas^SalvaSeñor: Cu…</t>
  </si>
  <si>
    <t>…oncluirá en fin de Marzo pfró— plimiento, =Está rubricado de la. Real mano.=En Palacio á 16 ximo: 6.a En adelante se .podrán rectificar las bases.y‘datos del de Febrero de 1824;=^ D. Luis {.opez Ballesteros! repartimiento, á fin de que se verifiqué con la exactitud; igualdad y legalidad que sean dables. Tendreislo entendido, / lo comuni La renta del tabaco fue creada por mi esclarecido Progenitor careis á quien edrresponda para su cumpliinient…</t>
  </si>
  <si>
    <t>…uescerca.de S. M,Británica.. . ._ - . • toriio’Gomez Calderón , presidente -, D. Atanasio; Melgar, y Don satírico criollo de Jalisco. Náda: menos que .al empleado .por el Justicia D. Luis de la Torre, Oficial de la -misma ¡Secretaría, y Rey Josfef en su Real jardín botánico-enMadrid : preso en Cá D. Josef García Martínez. diz no sé por qué .tramoyas , charlador después en .las penúltimas cortes de España j para que el perspicaz conde de Toreno…</t>
  </si>
  <si>
    <t>…Lacedemonia (ña partibus mjidelittm) : al obispado de Tortosa á cuatro hembras, la mayor de 16 años. Al llegar á bouthauipthon D. Víctor Damián Saez: al de Plasencia (en Italia) á D. Luis supo que San Martin acababa de salir de allí para Londres, é in Loschi: al de Monópoli á Monseñor Miguel Palmieri: aldeMelfi mediatamente se puso en camino para alcanzarle y tener con él á Monseñor Vicente Ferrari: al deGuadixáD. Josef Gordon&amp;c. una entrevist…</t>
  </si>
  <si>
    <t>…fe y palabra de Rey cumplirlo y obser tendente de Correos de Españá y de Indias. varlo, y hacer que se cumpla y observe enteramente; y para su _ .Y S. 'M. Cristianísima al Excmo. Sr. Luis .Justino María, mayor validación y firmeza firmamos la presente de nuestra ma Marqii.es de Talaru, Par deErancia, Mariscal de Campo de los no, sellada con nuestro sello secreto, y refrendada de nuestro ejeicitos^de S. M. Cristianísima,. Gaballíro de las órden…</t>
  </si>
  <si>
    <t>…a y Rico; ypara dos raciones del colegio de Sancti Spiritus de hecho prisionero el Bey de Túnez en el acto de saltar á una lan la ciudad de Santiago, vacantes por fallecimiento de D. Luis cha desde la fragata de su mando, que ha sido una de las in Quiroga y Garza y D. Joaquín Pardo, á D. Alfonso Francisco cendiadas. de Ribera y D. Manuel de Puga y Saavedra, NOTICIAS DE ESPAÑA. REALES LOTERIAS. Cebnros $o de Setiembre. Noticia de los pueblos do…</t>
  </si>
  <si>
    <t>…departa aeanato de la iglesia catedral de Cádiz, vacante por promoción mento de Lot ha motivado la abertura de Un tribunal extraor de D. Juan Josef Cordon al obispado de Guadix, á D. Luis dinario . igual al que debe tener lugar en Cahors el 1 o de No María Esquivel: para una canongía de la iglesia catedral de S¡viembre, y para ello se ha señalado el dia 30 del mismo mes. Se giienza, vacante por ascenso de D. Juan Saez Gamboa á otra de asegura…</t>
  </si>
  <si>
    <t>…que D. Manuel Prudencio Sobrino: para la de Frigiliana á D. Joa resulta de esta costumbre, tanto al depositario como al banque quín Josef Martínez: para la de Aguilar de Córdoba á D. Luis ro, es fácil de concebir. Este, cuando trata en semejante nego Sanz Teresa: para la de lo criminal y de policía de Cádiz á D. Jocio con gentes ricas , retiene en su poder muchos meses grandes sef María Tirado: para la de Ciudad-Rodrigo á D. Fermín Diez: sumas…</t>
  </si>
  <si>
    <t>…Y nosotros también sabemos que ia roca Tarptya está cerca del D. Pedro Becerra, D. Domingo Echezarraga, D. Tomas Moró Capitolio. te, D. Juan Antonio Rodríguez, D. Francisco Ortiz, D. Luis __ La asociación católica de Irlanda cada dia toma mas incre Labraque, D. Gerónimo Villagra, D. Joaquín Rubín de Celis, mento. Cuenta ya 29 individuos. Desde 23 de Octubre hasta el D. Pedro Aznar, D. Cirilo Echezarraga y D. Joaquin Polo. 3 de Noviembre há rec…</t>
  </si>
  <si>
    <t>…oman-v nel de caballería: teniente D. Miguel Cuellar, grado de capitán : dante al gobernado? que le permitiese desembarcarla, lo que le- de caballería: alféreces D. Manuel Rosado, D. Luis,Salí ñas, Don fue concedido al momento; y se colocaron los soldados franceses, Juan González y D. Juan Chicon, grado de teniente de caba en uño de los cuarteles que habia vacantes:,Su disciplina ha sido llería. ■., , ; ñl , qué ha triunfado de todo resentimie…</t>
  </si>
  <si>
    <t>Luis, Alfonso Perez y</t>
  </si>
  <si>
    <t>Alfonso Perez y Luis</t>
  </si>
  <si>
    <t>…ncia hizo la pintu quial de Sta. Cruz, por Pedro García Cortezudo y Alfonso del ra mas patética de las virtudes, y del admirable gobierno de Valle, en su cabeza. Pona María Perez, D. Alfonso Perez y Luis xvm, Su oración fúnebrese atrajo la nrias señalada aten Salcedo, £&gt;. Francisco Javier Escovar y Torres,, Pona María ción, y dejará una impresión1 triste y'duradera en los ánimos ¿e Ordoñéz y Perez, el cura déla parroquial de la villa de Coca, sus numeroso» y…</t>
  </si>
  <si>
    <t>Luis, Pedro Fernandez</t>
  </si>
  <si>
    <t>Pedro Fernandez Luis</t>
  </si>
  <si>
    <t>…ariedad, co D. Josef Antonio Alcaráz: para la de Igea á D. Jacinto Martin' mo en el lucimiento, en manifestación de su gratitud al gran Aranzana: para la de Pedraza de la Sierra á D. Pedro Fernandez Luis xvm; siendo de notar particularmente la del alojamiento Molina: para la de Alaejos á D. Ramón Fernandez Broto: para del Sr. General en gefe, donde sé leia en un trasparente: viva el la de Almazan á D. Josef Alebesque Casquete: para la de Fuen— Rey, vivan los…</t>
  </si>
  <si>
    <t>Luisa</t>
  </si>
  <si>
    <t>…o corte, se cita y emplaza á todas las personas que se crean con bernadores para prender y remitir á los americanos acusados de deTecho á los bienes quedados- por fallecimiento de Doña Luisa, rebelión, á fin de que fuesen juzgados en el tribunal del banco del Catalina Robinet, vecina que fue de esta corte, viuda de D. Fé Rey: la publicación del famoso acto de Quebec, que tendia á lix Vidal de Vidales, para que en el término de 15 dias compa estab…</t>
  </si>
  <si>
    <t>Luna, Agustín de</t>
  </si>
  <si>
    <t>Agustín de Luna</t>
  </si>
  <si>
    <t>…e con fecha 8 del mismo mes, acompaña años, soltero, cursante de cirujía en qj colegio de S. Cárlo^ de da de un oficio dd Intendente de Jaén, en .que avisa haber apare esta corte; D. Agustín de Luna, natural de la Calzada dé Oro- cido en los campos contiguos á algunos pueblos de aquella pro pesa, oficial agregado dé la Tesorería general, teniente retirad» vincia, la piaga.conocida con el nombre dtett^aracha, que devo del regimiento de caballería Húsares…</t>
  </si>
  <si>
    <t>Luna, Francisco</t>
  </si>
  <si>
    <t>Francisco Luna</t>
  </si>
  <si>
    <t>…que mientras en este ó el otro puerto se y' D. Joaquin Gómez Barreda: de capitán á los tenientes Don manifiesta de un modo exaltado, se nota en otras partes un vivo Lu ¡s Montero, D. Francisco Luna y D. Josef xVlaiieluz: de te deseo de volver á la quietud del antiguo gobierno, y aun en la niente á ios subtenientes D. Clemente Al varado y D. Eugenio capital misma se ve, á no poder dudarlo, una completa indife Lanac : de subteniente á los sargentos primeros D. josef…</t>
  </si>
  <si>
    <t>Luna, Francisco Rodríguez de</t>
  </si>
  <si>
    <t>Francisco Rodríguez de Luna</t>
  </si>
  <si>
    <t>…eniente retirad» vincia, la piaga.conocida con el nombre dtett^aracha, que devo del regimiento de caballería Húsares de Extremadura, de 30 , ca ra las viñas de sus términos. sado; D. Francisco Rodríguez de Luna , natural de Cartagena de Penetrada la Junta de Fomento de la urgencia de este nego Levante, teniente que dijo ser dei parque de artillería, de 29, cio , quiso por no aventurar el acierto en materia de tal grave soltero: D. Paulino de la Calle, natural de Gal…</t>
  </si>
  <si>
    <t>Luna, Josef de</t>
  </si>
  <si>
    <t>Josef de Luna</t>
  </si>
  <si>
    <t>…general Santa Cruz que era ya imposible impedir la Díaz de Aguado . coronel de dragones deGranada, con un asis- reunión con Olañeta, se decidió á emprender su retirada rara ténte.=D. Josef de Luna, teniente coronel del cuerpo de arti reunirse con el general Sucre, v recoger los caballos que b.ibi.rt llería, con un asistente.=D. Antonio Maeso, capitán y primer llegado de Chile, v los enfermos que habia dejado en la costa. ayudante del batallón de Valenc…</t>
  </si>
  <si>
    <t>Lusardi, Cristóbal</t>
  </si>
  <si>
    <t>Cristóbal Lusardi</t>
  </si>
  <si>
    <t>…de otros paises, teniendo siempre ANUNCIOS. 'resente lo mucho que vale el no atrasarse en ningún ramo. La fnglaterra, que conoce el valor de la primacía en la industria, es El Dr. D. Cristóbal Lusardi, individuo de varias academias tá siempre vigilante,.sin perdonar medio ni gasto para adquirir y sociedades médico-quirúrgicas, oculista honorario de S. M. la los adelantamientos de otros paises, y ponerlos en práctica sin archiduquesa imperial María Luisa, D…</t>
  </si>
  <si>
    <t>Luzón, Ignacio Ordaz y</t>
  </si>
  <si>
    <t>Ignacio Ordaz y Luzón</t>
  </si>
  <si>
    <t>…'os castillos el pabellón es dos medias '•aciones de la Sta. iglesia metropolitana de Sevilla, pañol, qUe á esfuerzos del memorable coronel Moyano y sus bi vacantes por ascenso de D. Ignacio Ordaz y Luzón y D. Fran zarros compañeros flameaba en aquella plaza 'desde'el '7 de Fe cisco. Reina á raciones de la misma, á D. Francisco de Paula brero. Uniformes y de acuerdo ya todos los gefes desde Tupiza á González Fernandez Pardo y á D. Miguel Casimiro de Ozta. Hnancayo, Lima…</t>
  </si>
  <si>
    <t>Luzuriagá, Sebastian Ruiz de</t>
  </si>
  <si>
    <t>Sebastian Ruiz de Luzuriagá</t>
  </si>
  <si>
    <t>…empo se nos muestra risueña, aprovechemos la ocasión, y hagamos que esta campaña electoral Madrid, ríp de Enero. sea para nosotros los Realistas las llanuras gloriosas de Castilla Don Sebastian Ruiz de Luzuriagá acudió al Rey nuestro y Andalucía S. V. Señor justificando haber sido el primer móvil principal, junta __Algunos de estos viageros que recorren el globo sin salir de mente con su rio D. Trifon 'de Pinedo, del levantamiento de su cuarto, se habían apresurado á…</t>
  </si>
  <si>
    <t>M, Mariano V.</t>
  </si>
  <si>
    <t>Mariano V. M</t>
  </si>
  <si>
    <t>…do lo que s« D. Timoteo Alvarez Veriña, director de las Minas de plomo de hizo en virtud del sistema constitucional, acordó obedecer á Granada; á D. Rafael de Rodas, fabricante; á D. Mariano V. M. y felicitarle por tan venturoso acontecimiento. Sepúlveda, director del departamento de grabado en la Real ,, Esta corporación , cuyos individuos pertenecen al pueblo Casa de Moneda de esta corte: todos sin sueldo ni gratificación mas adicto á sus Soberanos ,…</t>
  </si>
  <si>
    <t>Ma</t>
  </si>
  <si>
    <t>…de guerra. sa viuda de Rivas, se ha señalado el día / de Marzo de este año Real decreto mandando que á la madre de D. Teodoro Goi- y hora de las 10 de su mañana, en la posada del Sr. D. Ma ffieu se le abone en Tesorería el sueldo doble que disfrutaba su nuel Josef Rubio, Teniente primero de Corregidor de esta villa, hijo. (Núm. /o.) lo que se hace saber á los dichos acreedores; en la inteligencia de Real orden declarando que están en todo su vi…</t>
  </si>
  <si>
    <t>…pío de criados distinguidos de la Grandeza de España, y no se tión , que por lo mismo habia llegado á ser diplomática. El pro hayan aun presentado , para que lo verifiquen ante el Sr. D. Ma yecto de la Comisión ha sido definitivamente adoptado, y es el riano Rufino González, juez comisionado al efecto, y por la es siguiente: cribanía de D. Valdomero Moraleda; pues de lo contrario les x.° Desde i.° de Marzo próximo serán inválidos todos los parar…</t>
  </si>
  <si>
    <t>…ia; á D. Juan López Peñalver, Intendente de provincia honorario, y „Señor: La Sociedad económica de Amigos del pais de la Director que fue de las Reales fábricas de Guadalajará; á D. Ma •iempre fiel ciudad de la Havana , luego que se impuso por el nuel Silvestre Armero, secretario de S. M., y asesor de la Su Real decreto de V. M. expedido en el Real Alcázar de Sevilla á perintendencia general de la Real Hacienda; a D. Fausto Elhu— 20 de Octu…</t>
  </si>
  <si>
    <t>…esantelástico Magan, idem graduado D Pedro Josef Díaz, ídem Don suceso salió de los castillos el 7 del mismo mes, y llegó al cuarRamón Listas, Capitán D. Josef Antonio Perez, ídem D. Ma nuel Prudan, ídem D. Josef Félix Ortiz, ídem graduado D. To tel general en Huancayo el 15: inmediatamente S. E. el general mas Muñoz , ídem D. Josef del Castillo, teniente segundo Don en gefe dispuso que una fuerte división , capaz de superar cuan Norberto Fu…</t>
  </si>
  <si>
    <t>…ictoriano Escribano: para el de las merindades de Castilla son llamados realistas, y se consideran sospechosos...Ven á menudo la Vieja á D. Gabriel Gutiérrez: para el de Astorga á D. Ma cambios políticos, alarmas de insurgentes, que matan, roban y nuel 'Antonio Romero y Perez: para el de la Puebla de Sañabria destruyen las fortunas......; continuas tramas de sublevaciones..., á D. Francisco Satuvio de Puerta: para el-de Torrijos á D. Ma y es…</t>
  </si>
  <si>
    <t>…refiere las operaciones xándose ademas de 80 nave' de trasporte, y obligaron á las res contra los birmanes hasta el 20 de Marzo; y en esta época escribía tantes á dispersarse. el brigadier Ma emorine anunciando la ocupación por las tropas ,,Corre el rumor de que Ibrahim-bajá, hijo del virey de inglesas de Gowhatty , capital de Assam. El enemigo habia eva Egipto, iba á bordo de una de las fragatas incendiadas. cuado todas sus posiciones en la noche…</t>
  </si>
  <si>
    <t>…: para la dignidad de chantre en Ja colegial de Alora, diócesis ladas de la Jamaica, bajo el grado 18 de latitud N., y á una de Teruel, con la canongía unida, por fallecimiento de D. Ma elevación de 83 pies sobre el nivel del mar, podrá formarse una nuel Benages, á D. Miguel Antonio Esteban: para una canonjía idea de cuanto mas elevada debe de ser la parte del Africa donde de la misma iglesia, vacante por fallecimiento de D. Josef Es ha muer…</t>
  </si>
  <si>
    <t>Ma, Andrés</t>
  </si>
  <si>
    <t>Andrés Ma</t>
  </si>
  <si>
    <t>…ohibida por á D. Manuel González Pinto: para la de Arnedoá D. Bernardo la declaración de guerra, que con la mayor arrogancia hicimos Saenz de Rodríguez: para la de Medinasidonia á D. Andrés Ma por dos veces contra aquella nación, los vemos introducidos por teo Moreno: para la de Guadalájara á D. Josef Matías Eguizalos ingleses. Con el nombre de aguardiente extranjero, vino,fier bal: para la de Lezuza á D. Martin Perez del Corral: para la de ro y de…</t>
  </si>
  <si>
    <t>Ma, Josef</t>
  </si>
  <si>
    <t>Josef Ma</t>
  </si>
  <si>
    <t>…o este buen criollo para libertar á su pa el 3 del corriente. tria de los estragos que han sufrido y están sufriendo las provin El Sr. Superintendente general de Policía del Reino D. Josef Ma cias vecinas del rio de la Plata. nuel de Arjona, con fecha j del corriente, ha publicado el Apenas supo la cruel persecución de los europeos en Buenos- bando que sigue • Aires se horrorizó de tal manera, que juró no dejar á ningún por teño en el Paraguay; pe…</t>
  </si>
  <si>
    <t>…on colgadas, é tán á los tenientes D. Vicente Matís, D. juart'Matafuertei y iluminadas conesmeró; concurriendo á hacer mas. vistosas estas D. Marcelo Corbalan: capitán efectivo al teniente D. Josef Ma demostraciones los fuegos artificiales .y la brillante.banda de múri* Cid: de..teniente á.los subtenientes D.r An)tyrp6Ío Tabada y lica de los voluntarios Realistas,dé Falencia, que ha llevado D. Rafael Villanueva: consultor de cirugía al cirujano D. An consi…</t>
  </si>
  <si>
    <t>Ma, Manuel</t>
  </si>
  <si>
    <t>Manuel Ma</t>
  </si>
  <si>
    <t>…repetir, queel ■espitan D. Vicente Miranda, grado de teniente coronel de in que haya de estar en Ja gracia de tales hombres, e» preciso que fantería: capitán graduado de teniente coronel D. Manuel Ma se haga un rebelde, un perverso. ría Sierra, comandante de infantería. NOTICIAS DE ESPAÑA. ■ Guarnición de Oruro. Alférez D. Casimiro Cárdenas, gra duado de teniente de ejército. Cádiz si de Diciembre. Batallón de la Reina. Capitán graduado de teniente corone…</t>
  </si>
  <si>
    <t>Ma, Marcelino Gómez</t>
  </si>
  <si>
    <t>Marcelino Gómez Ma</t>
  </si>
  <si>
    <t>…de son 10 rs. vn.) valia io¿ de moneda de América. inedia ración de las colegiales unidas de Albelda y Logroño, dió Correspondencia de Lóndres. cesis de Calahorra, por renuncia de D. Marcelino Gómez Ma ,,En Buenos Aires. Según cartas que se han recibido aquí fe yoral , á D. Diego Saenz de la Cuesta; y para otra canongía de cha g de Agosto, tenian noticias muy circunstanciadas de Lima, la iglesia catedral de Valladolid, vacante por muerte de D. Ja Trujillo y…</t>
  </si>
  <si>
    <t>Ma-, Juan Pérez</t>
  </si>
  <si>
    <t>Juan Pérez Ma-</t>
  </si>
  <si>
    <t>…o y amor que demos Antonio Villareal y Sanabria: para la de Valverde del Camino traba el digno gefe, derramando monedas de plata -a cada mo á D. Tomas Varona: para la de Badajoz á D. Juan Pérez Ma- mento, sin cesar en todo el paseo desde que se principió hasta el rure: para la de D. Benito á D. Honorio María de Muzo: para fin de su conclusión, expresando á voces altas ziva el Rey, vba la de San Pedro Manrique á D. Manuel García de la Cotera: el Sober-ík…</t>
  </si>
  <si>
    <t>Macarthy</t>
  </si>
  <si>
    <t>…En los que ya esren, abonados —Han llegado partes del mayor Grisholtn, que manda en Coast por las universidades en sus matrículas, no se hará novedad, de resultas de la muerte del general Macarthy: su fecha es de 12 porque les favorece este mismo reconocimiento; pero sobre los de Mayo. En esta época los Aschantis victoriosos habian avan que están repugnados ó admitidos con protesta , expondrán al zado hasta el punto llamado los Jardines, distante solo…</t>
  </si>
  <si>
    <t>…de Ja alianza de los Monarcas, á los cuales parece del coronel Sutherland , que manda las.tropas inglesas en la cos que nosotros queremos abandonar. ta de Oro desde la muerte dél general Macarthy, cuya fecha es Se calcula mal en política cuando se clama por acudir á ne de 31 de Mayo. Estos documentos dan nuevas pruebas de que cesidades que no existen, olvidando las que realmente nos ro los aschantis son para nosotros enemigos mas temibles de lo que de…</t>
  </si>
  <si>
    <t>Machado, Andrada</t>
  </si>
  <si>
    <t>Andrada Machado</t>
  </si>
  <si>
    <t>…califiearla de útil ó perjudicial, e» la que ai de S. M., y por tanto pedia á la Asamblea tomase providencias. parecer autoriza á nuestros labradores pava sembrar con 12 , ií&gt; El Sr. Andrada Machado mandó á la mesa con urgencia una y aun 18 celemines de tr'go la fanega de tierra de gco o 400 es indicación para que se declarase permanente la sesión, y se pi tadales, y á esta misma fanega de tierra le suelen ecluir tí , 24 diese al Gobierno por medio de un…</t>
  </si>
  <si>
    <t>Madolell, Antonio</t>
  </si>
  <si>
    <t>Antonio Madolell</t>
  </si>
  <si>
    <t>…gleses y anglo-americanos...... Somos á i„ verdad de Rivadabia á D. Benito Feijoo Lobariñas; para la de Pasca muy inconsecuentes y superficiales..... El comercio pues que han na á D. Antonio Madolell: para la dé Valdepeñas á D. Joaquín establecido aqui ios ingleses, debe, por fuerza , abatimos, y aba Martínez DiazCampaya: para la de Algeciras á D. Francisco tir el de todas partes. Ellos con los préstamos ^tie hacen á nues de Paula Escudero: para la de Arc…</t>
  </si>
  <si>
    <t>Mádolell, Remigio</t>
  </si>
  <si>
    <t>Remigio Mádolell</t>
  </si>
  <si>
    <t>…Libertador ha perdi to: para, la de Cervera del Rio Pisuetgásá D.'Gerónimo Tejerido 69 hombres -en este combate , y con los restos miserables de -ná.o'paí-a la-de "Gárc-abiíeTy'á'D. Remigio Mádolell: paita la de Iz-su ejército, ha marchado: con intención deposesionarse&lt;de Lima y -natorafe á D. Justo---dé»*h Vega -Osdrioc'pa^a'la de’ Bénarnéjí-a ; el Callao el 5 .de Agosto; bien que es pTeciso confesar que el ca- D; Joaquin'-Joséf MaFtihez'; .y par’á lá -…</t>
  </si>
  <si>
    <t>Madrid, Corregidor de</t>
  </si>
  <si>
    <t>Corregidor de Madrid</t>
  </si>
  <si>
    <t>…rsona* que se ciembre. crean con derecho á los bienes de aquel, para que se presenten NOTICIAS DE ESPAÑA. dentro de 13 dias contados, desde la publicación de este anuncio, ante el Sr. Corregidor de Madrid, por la escribanía de D. Juan Toledo 10 de Abril. Villa, en el expediente promovido por este Ayuntamiento con Habiendo resuelto S. M. pasar la semana santa en esta ciu tra dicho Azcario sobre reintegro de ciertas cantidades; preveni dad, antigua corte de los…</t>
  </si>
  <si>
    <t>Madrid, Joaquin Sánchez de</t>
  </si>
  <si>
    <t>Joaquin Sánchez de Madrid</t>
  </si>
  <si>
    <t>…capataz su juramento al Rky nuestro Señor. Juegos músicos, ó método de enseñanza mútua para apren der la ciencia música en la parte teórica. Obra dividida en dos partes. Su autor D. Joaquin Sánchez de Madrid. En la primera trata de los elementos de la música hasta las melodías libres, di ANUNCIOS. vidida en 16 juegos. Se hallará con su correspondiente baraja, Quien quisiere comprar el sitio que comprendió la manza primorosamente grabada, en los almacenes de músic…</t>
  </si>
  <si>
    <t>Madrid, La</t>
  </si>
  <si>
    <t>La Madrid</t>
  </si>
  <si>
    <t>…spi padre. ran al brutal desorden, empiezan á desencadenarse. El fiero Vi Principios de geografía astronómica, física y política , arre cente Ciomez, después de haber asesinado al coronel La Madrid glados á los últimos tratados de paz, por D. Francisco Verde y otros dos europeos, sigue cometiendo los mayores excesos: han jo Paez: segunda edición, notablemente aumentada y corregida hecho varias divisiones nombrando gefes á los atroces Kendon, por su auto…</t>
  </si>
  <si>
    <t>Maduéfio, Josef</t>
  </si>
  <si>
    <t>Josef Maduéfio</t>
  </si>
  <si>
    <t>…orial con su fe.de bautismo legalizada para la Canongía de la Jdetropolitana deí Granada’,•' Vacante por en el término'de 40-djas, que- fenecerán en 2Ó de labrero próxi* muerte de D. Josef Maduéfio, ai Presbítero. D. Juan Antonio' mo, y cumplidos se'procederá á los ejercicios que determinarán Barréiro: para la Canoíigía dé Drih’iiéla, vacante por muerte de los jueces examinadores; y en vista de su censura propondrá di D. Juan Antonio' Cortés, á'EK'TLámó…</t>
  </si>
  <si>
    <t>MaEn, Andrada</t>
  </si>
  <si>
    <t>Andrada MaEn</t>
  </si>
  <si>
    <t>…cimientos de los intere dicioso. Después de una discusión reñida pasó á la comisión de sados para el desempeño de sus destinos. los cinco. A cosa de las ocho del día 12 propuso el Sr. Andrada MaEn el Diario Afir cantil de Cádiz de 3 del corriente leemos el si chado se llamase al Ministro del Imperio para informar verbal- guiente comunicado: mente á la Asamblea, y puesto á votación se aprobó. Sobre varias noticias de América publicadas en los periódi In…</t>
  </si>
  <si>
    <t>Maeso, Antonio</t>
  </si>
  <si>
    <t>Antonio Maeso</t>
  </si>
  <si>
    <t>…mprender su retirada rara ténte.=D. Josef de Luna, teniente coronel del cuerpo de arti reunirse con el general Sucre, v recoger los caballos que b.ibi.rt llería, con un asistente.=D. Antonio Maeso, capitán y primer llegado de Chile, v los enfermos que habia dejado en la costa. ayudante del batallón de Valencey.=D. Francisco Pallares, ca ,,En la madrugada del 17, habiendo Valde» .obrado valor pitán del batallón de Barinas.r=Dos sargentos, 4 cabos y 14 s…</t>
  </si>
  <si>
    <t>Mafia, Vicente</t>
  </si>
  <si>
    <t>Vicente Mafia</t>
  </si>
  <si>
    <t>…e: Antes de aumentar la lista de nuestra*-éónVnbíide la buena educación déla niñez. A continuación;fil Secretario ciones, y dificultar mas el arreglo de.un nuevo plan de hacienda, D. Vicente Mafia; de Ver gata leyó otro discurso; en .que des-* que destierro de este suelo tantas depredaciones, parece que esta pues de manifestar que por las aciagas circunstáncias que cón- mos en el caso de apurar él discufsO para hallar de' ófró modo currierori al tiempo…</t>
  </si>
  <si>
    <t>Mag, Pedro Regalado</t>
  </si>
  <si>
    <t>Pedro Regalado Mag</t>
  </si>
  <si>
    <t>…escribir los del crimen de la misma audiencia á D. Joaquín Zengotita para amigos de esta razón hasta en lo mas atrevido; y que en ellos la otra de la Chancillería de Valladolid á D. Pedro Regalado Mag libertad del tono y de la expresión se ha unido siempre á una dalena ; para dos plazas de alcaldes del crimen de la audiencia de hermosa claridad. Extremadura á D. Miguel Lerin Bracamente y D. Juan Meneses «Colocado á la cabeza de un cuerpo depositario de tod…</t>
  </si>
  <si>
    <t>Magadan</t>
  </si>
  <si>
    <t>…ez, Alonso Caneday Fr. Narciso Alonso, Jo sef Bouzas, Realistas esforzados del partido de Viana. En la villa de Alcubillas. D. Josef Sánchez, alcalde. Don Juan Teigido, criado del cura Magadan; Ignacio de Barros, Pedro Arias, labrador. D. Francisco Badillo, regidor decano. Francisco Ramírez Corral, escribano; Ramón Dieguez, confi D. Tomas Serrano, regidor. D. Alfonso Campo, labrador, co dente de D. Juan Feas; D. Gerónimo Aguirre, D. Pedro Rolmandan…</t>
  </si>
  <si>
    <t>Magadan, Juan</t>
  </si>
  <si>
    <t>Juan Magadan</t>
  </si>
  <si>
    <t>…ta debo de condenar y condeno en la pena ordinaria de D. Ramón Sánchez, Tomas Perez Osorio, Manuel Duran, horca á Antonio Fernandez, Damian Borbon, su hijo Bernar D. Ramón Campon, D. Juan Magadan, cura, y Juan López, do, Josef Lizaso, zapatero, D. Josef Perez Torices, piloto, An partidarios del desgraciado Abuim. tonio Vallejo, Josef Morales, cabo del Resguardo, D. Josef D. Tomas Pita, D. Joaquín García, gobernador de la villa Rodríguez y D. Antonio F…</t>
  </si>
  <si>
    <t>Magdalena, Pedro Regalado</t>
  </si>
  <si>
    <t>Pedro Regalado Magdalena</t>
  </si>
  <si>
    <t>…la reconciliación puede motivar dos observacio gimiento de" Reales Guardias de -infantería: .para la de Galicia nes; ó que no desea realmente esta reconciliación, t¡&gt; que lleva á D. Pedro Regalado Magdalena, Procurador -general dd Ayun en esto algunas miras ulteriores: ambas suposiciones son. igual tamiento de la Coruña.: para la defjaen-, interinamente, . á Don mente injtiriosas'al honor y á:la buena fe del .Gabinete británico. Rafael Morales de los Riosr£apita…</t>
  </si>
  <si>
    <t>Mairal, Gaspar</t>
  </si>
  <si>
    <t>Gaspar Mairal</t>
  </si>
  <si>
    <t>…neros del Sobe 2 2,0 Ot al 22,114 42,000.. rano, entre otros que sabemos abundan también en los mismos 22,1 16 al 22,472 4:,COI al 4*,036 deseos. 22,513 al 22,653 42,000 ai 42,093 D. Gaspar Mairal, comandante de escuadrón; D. Santiago 2 2,65 5 al 23,000 42,169 al 42,482 Gil, capitán; D. Angel Sabeche, teniente: D. Matías Calvo, 23,COI al 25,136 42,929 al 42Í970ídem; D, Elias Montoya, alférez, D. Francisco Frías, ídem, 33.5I * al 23.656 43,o** al 43,022…</t>
  </si>
  <si>
    <t>Maithlan</t>
  </si>
  <si>
    <t>…os donde han cabido los premios mayores cha y Urica (este tiene tres palos á guisa de barca), falta de ma de la Real lotería moderna en el sorteo de este dia. rineros y moneda: el capitán Maithlan (ingles) ha dejado el man--' Números. Premios. Administraciones. do, cansado de la miseria. 10000 ps. fs......... ..... Madrid. Puerto-Rico iz de Mayo de i8aq.. El Gobierno ha recibido 2,125.... 2000.................... ..... Cádiz.de oficio las siguientes no…</t>
  </si>
  <si>
    <t>Majolero, Antonio Quintas y Josef</t>
  </si>
  <si>
    <t>Antonio Quintas y Josef Majolero</t>
  </si>
  <si>
    <t>…dero de los herederos de los difuntos en uno de los de Africa. D. Juan Martin de Iriarte, que fue del comercio de Cádiz, Don Martin Aguirre Burualde, que fue del mismo comercio, y Don Antonio Quintas y Josef Majolero, naturales de esta corte, Antonio Basurto, Brigadier que fue de la Real Armada, tendrá mayores de 15 y menores de 17 años, acusados de conato de ro la bondad de avisárselo al Cura párroco del departamento del bo simple de una manta, pero sin justificación ple…</t>
  </si>
  <si>
    <t>Maldonado, Juan Josef</t>
  </si>
  <si>
    <t>Juan Josef Maldonado</t>
  </si>
  <si>
    <t>…á D. Serafín Velazquez de la Parra: para que devengan sus introducciones, hacen estos préstamos anti la de Villamañan á D. Manuel Martínez Fernandez: para la de cipados). Motril á D. Juan Josef Maldonado: para la de Medina de Rio„Ya son siete las casas inglesas de comercio establecidas aquí, seco á D. Josef Fernandez Reyero; y para la de Plasencia á y pasan de zS los aventureros que se ocupan en tiendas de gé D. Gregorio Barraicoa. neros, mercerías, artes, of…</t>
  </si>
  <si>
    <t>Mamui</t>
  </si>
  <si>
    <t>…aban algunos prisioneros es vido hacer las presentaciones siguientes: pañoles que eran conducidos á ser esclavos; y esta conducta era Pata el deanato de la catedral de Santander á D. Mamui una infracción manifiesta del tratado concluido con Inglaterra. Fernandez de los Ríos: para el de la catedral de Astorga á Don La corbeta fue tomada con el capitán, tripulación y los 17 pri Pedro Vidal: para la dignidad de Prepósito de la colegiata de sionero…</t>
  </si>
  <si>
    <t>Manby</t>
  </si>
  <si>
    <t>…guió ser el primero: que público que Mr. Brougham cia para precaverse ele los naufragios, aegun la nueva invención y su amigo Denmah. |)icierpn buenos cuartos en Glascow, y ar del capitán Manby: esta consiste en enviar á los náufragos Un reglaron los destinos, de Ja América meridional peleando cada gran cable por medio de una bomba. El primer tiroque se,dis uno á brazo partido con. una botella de vino de Champaña, fus paró no alcanzó al navio; dobla…</t>
  </si>
  <si>
    <t>Manrique, Tomas</t>
  </si>
  <si>
    <t>Tomas Manrique</t>
  </si>
  <si>
    <t>…el gusano ó larva, tados desde esta publicación, se presente en la escribanía de nú que puede cazarse y destruirse con facilidad, cuidando dijque no mero de esta'corte, á cargo de D. Tomas Manrique, á fin de se caigan, se desparramen por el suelo, yvuelvan de nuevo á su instruirla de cierta providencia judicial dada á instancia de su bir á la cepa. . ' ■ v . marido.' * v .. ■ , Tales son los medios que la Junta cree podrán prescribirse ó- Se halla vacan…</t>
  </si>
  <si>
    <t>Manrique, Tomás</t>
  </si>
  <si>
    <t>Tomás Manrique</t>
  </si>
  <si>
    <t>…asteis á estos traidores: sea gundo se le concede, se présente en la escribanía del número de puesta última prueba de vuestro alucinanvento: restableced el esta villa que despacha D. Tomás Manrique, á fin de instruirla •rden entre vosotros, para que renaciendo nuestra antigua amis de cierta providencia dada á instancia de su marido en autos que tad y «ladones, nos ocupemos todos en enjugaros la» lágrimas contra la misma sigue este. EN LA IMPRENTA REAL.</t>
  </si>
  <si>
    <t>Manteca, Cipriano</t>
  </si>
  <si>
    <t>Cipriano Manteca</t>
  </si>
  <si>
    <t>…udad de Baltimore el sábado próximo El de Capitanes de infantería ycaballería, á D. ValentinRuúna vaca perteneciente á Jacobo Senil y ; una sábana de cama bio , D. Ramón del Toro, D. Cipriano Manteca, D. Juan Jo nueva y un vestido de juan Quinn, una porción de kilo de la viu sef Saranz, D. Tomas Lenieres, D. Juan Artiaga, D. Marcos da Scall, una saya y un delantal pertenecientes á la viuda Ga- Gallegos, D. Antonio Mur,D. Tomas Castillo, D. Antonio llagher…</t>
  </si>
  <si>
    <t>Manu.l</t>
  </si>
  <si>
    <t>…ozo, D. Juan Luis de Garay, vista de la de Valencia: estos dos por postrados á ios pies del Trono de S. Fernando, no se han olvi el ramo de aduanas: á D. Julián Aquilino Perez y á D. Manu.l dado de impetrar de V. M., que valiéndose de su soberanía y de Ochoa y Paulin, por el ramo de comercio: á D. Juan Fran absoluto poder, afianzase y para siempre afirmase su Trono y la cisco de Rada, del comercio de Méjico, y áD. Josef Pinillos, In religión de…</t>
  </si>
  <si>
    <t>Manuel</t>
  </si>
  <si>
    <t>…se Santa Iglesia Metropolitana de Granada por promoción de Don resistió á operar como aliada de la Francia, á pesar del pacto de Josef Félix de la Rosa :í la Canongía doctoral, á D. Manuel familia que la corte deVersalles reclamó infructuosamente, por María Óchoa; y para la Canongía de la 'Real Iglesia Colegial del que nuestro Gabinete la convenció de haber traspasado los lími Salvador de la misma ciudad de Granada, vacante por muerte tes de aq…</t>
  </si>
  <si>
    <t>…esterlinas ln sido aprobado ba María Carrillo y D. Josef Rctnirez Cid: para la de Alcalde dC jo el ínteres de 5 poj 100, á pagar todos los años en dos plazos, Crimen de la misma á D. Manuel ds Paz: para otra pía?. Je Al</t>
  </si>
  <si>
    <t>…as de ellas, aun no se han conseguido, aunque ofrecen su El Rey nuestro Señor ha resuelto que el lacre y bermellón cumplimiento.... de la fábrica de Almadén se venda en la casa de D. Manuel „Para atender á sola la lista civil y militar corriente, nece Trasviña, calle de Postas, á 28 rs. vn. la libra, en lugar de 40 á sitamos mensuaimente 220S) pesos.... que antes se expendían, comenzándosela rebaja de este precio des „Las entradas en la tesorerí…</t>
  </si>
  <si>
    <t>…irigido por el ex-mayor napolitano Horacio d’Attellis. Madrid. , • Habituado á la intriga, sagaz, astuto, escritor elocuente,jera Los que se consideren con derecho á los bienes de D. Manuel mas de temer Attellis que todos los europeas juntos. Desde un Castellanos y Labor L,.escribano que fue del ilustre colegio de es principio se declaró antagonista del general Pepj; se b.urló-.de:él ta corte,- concurrí rán-á deducirle á la audiencia de - provin…</t>
  </si>
  <si>
    <t>…a Antonio Josef Fernandez se olvidó de su clase, y con sable en hubo en esta corte iluminación general por la noche, en la que mano acudía por todo donde podía ser útil. El piloto D. Manuel todo.el vecindario se esmeró) á porfía, y se distinguió principal Duzáu clió una prueba nada equívoca del buen concepto que me mente. la del cuartel de voluntarios Realistas. En ambos tea rece; y sin particularizar á nadie, ¡a tropa, artilleros y marine tros…</t>
  </si>
  <si>
    <t>…á declaró bajo juramento que prestó en forma de derecho: instancia de Doña Josefa Castellanos, hermana y heredera del ,i.° ,,Que ú pocas horas ríe haber colocado el aparato, empe D. Manuel. zó la fermentación de un modo muy suave, pacífico., y sin cau En virtud de providencia del Sr. D. Manuel Josef Rubio, sar en todo el tiempo que duró el menor estrépito. . teniente primero de Corregidor de esta H. V., y escribanía de 2.0 „Que la fermentación…</t>
  </si>
  <si>
    <t>…adoras, Manuel Rey á ocho años de presidio en Céuta: á seis en el mis tienen una vida tan corta en- su estado perfecto, que apenas le» mo á D. Francisco Javier Llórente, y á dos á D. Manuel de la dura'mas que el tiempo preciso para el acto conyugal, y para Canal: y á D, Manuel Cavero y Garay á. cuatro años en el de depositar en sitios convenientes la numerosa prole de sus gene Málaga; y á todos en las costas, entendiéndose mancomunada- raciones;…</t>
  </si>
  <si>
    <t>…se con que ha desempeñado la comisión que últimamente puso á su bagan públicas las ventajas conseguidas por las armas españolas cuidado: para la plaza de alcalde que este servia á D. Manuel en el Alto Perú, nos ha favorecido con impresos de Arequipa y Josef Rubio, teniente corregidor de Madrid; y para esta resulta Cuzco, que contienen las dos brillantes acciones.siguientes: á D. Esteban Díaz de Prado, secretario de la Superintendei.cia Batalla e…</t>
  </si>
  <si>
    <t>…es años de presidio; á D. FranciscoSantizo, déla misma vecindad, pués de darse en los primeros capítulos de la obra ¡a competente i dos meses de prisión, ademas de la sufrida; y á D. Manuel idea de las acciones y excepciones como bases preliminares, se Fernandez á que poniéndole en libertad, le sirviera de correc trata de los juicios, empezando por el civil ordinario con todos ción ei ¿lempo de su prisión, como igualmente á D. josef y Don sus tr…</t>
  </si>
  <si>
    <t>…rente de la casa, y llaman del cerro de Maudes, linda hác.i* la gantín Aquiles, el ejército de S. M. en el primer punto se 'pon t,asa con el camino de Chamartin, oriente tierra dé D. Manuel drá en situación de dar la ley desde Panamá hasta el Cabo de Piernas, y á mediodía con tierra de D. Diego del Rio, la que Hornos.” comprende 41 fanegas y 2 celemines, que á 200 rs. fanega REALES LOTERIAS. vale 8233 con 11 mrs. Otra entre el camino de Mandes y…</t>
  </si>
  <si>
    <t>…es, solo en la audiencia de dicho señor y escribanía de López Castro. podremos garantir su aproximación á la población verdadera. Los interesados en los bienes que dejó el difunto D. Manuel --Esperamos que en recompensa del fin que hemos tenido en este Mcneses, exento y ayudante del Real Cuerpo de Guardias de la paso, no se nos censure porque en él revelamos un' secreto que Persona del Rey, acudirán á deducir su derecho dentro de 10 mortifica. L…</t>
  </si>
  <si>
    <t>…ANUNCIOS. Real orden en que S. M. previene que no tiene á bien sus pender la provisión de las prebendas eclesiásticas por «.los años. Los que se crean con derecho á los bienes del Sr. D. Manuel (Gaceta núm. 9#.) Antonio Nario, Ministro jubilado que fue del Supremo Consejo Real cédula sobre la enseñanza de las universidades, cursos de la Guerra , que falleció en la villa de Campo Real, cinco le y grados conferidos en tiempo de la constitución. (Núm.…</t>
  </si>
  <si>
    <t>…pérdida de familia. Mendiburu, idein D. Santiago Gómez, ídem D. Domingo CaS. M. Carlos x, SS. AA. RR.el Sr. Delfín , Madama Ja Del- vero, teniente primero D. Manuel Noriega, ídem D. Manuel fina y Madama la Duquesa de Berry , se han trasladado inmedia Ríos, ídem D. Francisco Grados, idem segundo D. Josef Quitamente al sitio Real de S. Cloud. roga, idem D. Josef Carrillo, subteniente D. Josef Perez, ídem Se esperan sucesivamente detalles, que se…</t>
  </si>
  <si>
    <t>49° ‘ gobernador político del pueblo D. Felipe Silva por el teniente avisos. ; del otro escuadrón D. Manuel de la Rosa; siéndome de la mar El dia i.° de Octubre próximo á las once de la mañana cele yor complacencia en este ligero parte manifestar á V. S. el deci brará el Real colegift de cirugía médica de S. Carlos de.está corte dido ínteres con que se han desplega…</t>
  </si>
  <si>
    <t>…ersuadirme se halla V. S. convencido lo ■Madrid 29 de Setiembre. mismo que yo de lo mucho que es capaz el expresado capitán. $S. MM. y AÁ. continúan en el Real sitió de S. Lorenzo D. Manuel de la Canal; pero sí en honor á la justicia debo re lia novedad en sü i u. portante salud. comendar los cuatro individuos que mas se distinguieron, los que aparecen en el parte de aquel. ‘ El Rey nuestro Señor en atención al mérito y distinguidos Dios gtiede…</t>
  </si>
  <si>
    <t>…V Doña María Antón i 3 «Je Paz, D. Simón y Doña Feliciana del Castillo y Velasco ,* en quienes han recaído los derechos de Doña -Madrid a'a dt Octubre. - ■ Ana y Doña María Perez; D. Manuel, Doña Ana y Doña Jua SS. MM. y AA&gt; continúan en él Real Sitio de S. Lorenzo na de Velasco, en cabeza de García Vázquez. Los herederos y sin novedad en su importante salud. . . . ¡ descendientes por línea recta de Doña María Vázquez , última poseedora del cens…</t>
  </si>
  <si>
    <t>…dos está abierto Juana de la Presa, naturales de la misma, la primera de 2 2 años el concurso á Jos premios generales: todos debemos interesarnos y la segunda de 17, como hijas de D. Manuel de la Presa , difun en dar testimonios positivos de que la perfección de las artes y to, que fue de esta vecindad y su comercio, para que al término el buen gusto tienen su asiento en nuestro suelo: acreditemos de ocho dias comparezcan personalmente en la esc…</t>
  </si>
  <si>
    <t>…uevo, cargado de sal, está barado y casi destruido cerca del rales de la misma, la primera de 22 años, y la segunda de 17, castillo deSabinilla, al lado de Estepona. como hijas de D. Manuel de la Presa, difunto, que fue de esta __Ha llegado una división americana al mando del comodoro vecindad y su comercio, para que al término de ocho dias corar Greigbton, compuesta de una fragata, una corbeta y una goleta, pareciesen personalmente en la escrib…</t>
  </si>
  <si>
    <t>…la at bre del año pasado de 1814, que se consideren con derecho pre mósfera. Esfuerzos y empresas de esta naturaleza han contribui ferente á D. Josef Gonzalo del Rio, hermano del D. Manuel, do á que la pequeña Inglaterra llegue á dominar los mares y á en la partición y reforma de ella, de los bienes, caudal y efectos extender de un modo extraordinario su influencia en el con que quedaron por muerte de D. Manuel Gonzalo del Rio, pa tinente. dre…</t>
  </si>
  <si>
    <t>…Grado de teniente coro nongía de la iglesia metropolitana de Burgos, á D. Pedro Velez nel .á los capitanes D.-Luís Seco y D. Bernabé López: de capitán Mendizabal. a losbtenientes D. Manuel de la Canal, D. Antonio Sánchez y D.. Josef María Sola:-de teniente al; portaguión D. Gregorio El Rey se hi servido nombrar para dos plazas de oidor de la Catbajosa y al alférez Di Miguel Cuellar ; y de alférez al sargento audiencia de Galicia á D. Francisco…</t>
  </si>
  <si>
    <t>…todos los vales que se Santander,,.,... Comisionado Srcs. Vial é hijos y compañía. presenten'’lóiintéreses correspondientes'ál citado semestre; y ade Santiago...,..... Comisionado D. Manuel de la Riva Moreno. mas los dias que trascurran hasta el anteriora! en que se teali^ Segov¡a.......,.r En la intendencia. cé dichajiréisentacioh» 5 1 'l; 1 Sevilla.,Comisionado D. Francisco Fuertes. 2, * Qúé’ésta debérá practifcaAe'en los mismos términos que:…</t>
  </si>
  <si>
    <t>Manuel, Juan</t>
  </si>
  <si>
    <t>Juan Manuel</t>
  </si>
  <si>
    <t>…Gabinete la convenció de haber traspasado los lími Salvador de la misma ciudad de Granada, vacante por muerte tes de aquel pacto por el tratado de alianza eventual, que sin su ade D. Juan Manuel de las Dueñas , á D. Juan Bautista Jiménez consentimiento y noticia había hecho con los Estados-Unidos. de la Serna, ambos Directores de la Real casa de Pages. ‘ Mas de un año duraron las negociaciones de mediación, po diendo asegurar que compondrían un media…</t>
  </si>
  <si>
    <t>…la obra anunciada, que Doña Nicolasa. Doña Justina y Doña Manuela García: Don son dos tomos en 4.0 bastante abultados, se venden en Madrid Juan Antonio y Doña Mercedes Echavarría: D. Juan Manuel en la librería de Sojo. * EN LA IMPRENTA REAL.</t>
  </si>
  <si>
    <t>Manzanedo, Manuel</t>
  </si>
  <si>
    <t>Manuel Manzanedo</t>
  </si>
  <si>
    <t>…pal de la Real Academia de S. Fernando, Batallón de Cazadores. El empleo de coronel efectivo de in y D. Francisco de Paula con sus augustas Esposas las Sras. In fantería al primer comandante D. Manuel Manzanedo: grado de fantas Doña María Francisca de Asis, Gefa principal del estu coroneí'al segundo comandante D. Josef María Pereira: de te dio de dibujo de niñas, y Doña Luisa Carlota con los Sres, In niente coroneL al capitán D.. Gregorio Herrera: de capitán á los f…</t>
  </si>
  <si>
    <t>Mapero</t>
  </si>
  <si>
    <t>…orable a asimismo entre otfos á Doña María del -Carmen Annus de Cirlos revolucionarios y á las revoluciones. Aun no tiene código,' cunrregiú, Doña María del Pinar’Fibaut y Dueñas, Doña Mapero se conoce de qué especie será; pues habiendo llamado á los ría lgnacia Nieto,.D. Antonio Barrio,:Doña María Eusebia liberales en su auxilio, claro es que pretende fundar la doctrina Fowy Ataré», Doña María Velasco, Doña Vicenta- Ramos y del liberalismo sobre…</t>
  </si>
  <si>
    <t>Mar</t>
  </si>
  <si>
    <t>…n. En honor del Gobierno británico tenemos la sa D’ Autkhamp. tisfacción de saber que á pesar de las hostilidades cometidas por Palacio de las Tulierías 8 de Diciembre de iSij-, ,,Sr. Mar estos salvagesse han.tomado medidas en el Cabo para propor ques : he creido de mi deber el elevar á la consideración del Se cionarles los medios para que puedan regresar á su pais , particu renísimo Sr. Duque de Angulema el manifiesto al ejército de los larme…</t>
  </si>
  <si>
    <t>…Setiembre. Artillería de Chile. Coronel graduado D. Nepomuceno Moría, SS. MM. y AA. continúan en el Real sitio de S. Ildefonso ayudante mayor D. Manuel Pizarro , capitán graduado D. Mar sin novedad en su importante salud. cos Matiirano, teniente primero D. Vicente Laurtna, ídem se _ Un aviso telegráfico trasmitido de Taris á Bayona, que por gundo D. Bernardo León, idem D. Francisco Orellano, idem estafeta llegó á Madrid en la noche del sábad…</t>
  </si>
  <si>
    <t>…sin El de Brigadieres á los coroneles D. Miguel Atera, D. Anto cesar las repúblicas del Nuevo Mundo: tan pronto prefieren á la nio Vigil, D. Pablo Echevarría , D. Manuel Ramírez , D. Mar de los Estados-Unidos como á la de Colombia, la de Méjico y tin Ruiz Somocurcio, D. Fernando Cacho, D. Ignacio de Lan— la del Perú. Para ellos solo la república es el mas perfecto de los dururi, D. Josef Ramón Rodil, D. Baldomero Espartero, Don gobiernos; y s…</t>
  </si>
  <si>
    <t>Mar, Cosme</t>
  </si>
  <si>
    <t>Cosme Mar</t>
  </si>
  <si>
    <t>…los y Bueno: Escuadron de dragones del Rey. Grado de capitán- al te para la de Alcañices á D. Josef González Suarez: para la deFer- niente D. Felipe Negron: dé teniente ál alférez D. Cosme Mar «annuñez á D. Francisco MaríaOrtiz : para la deEcija á DI Juan tínez; y de alférez al sargento primero D. Alanuel Llanos. de Ribera y Alvarez: para la de Calasparra á D. Miguel Gar Escuadrón de húsares de Fernando sen. Gradode-coronelal cía Manfredi: para la…</t>
  </si>
  <si>
    <t>Marcellus</t>
  </si>
  <si>
    <t>…ero tán bajá se ha apoderado de Ipsara; pero esto aun se duda. Lo y llegan hasta salir del agua. que hav de cierto es que la escuadra egipcia ha entrado en Cassos Dictamen del Sr. conde Marcellus, dirigido á que se devuelta al enfrente de la isla de Creta, y todo lo ha quemado, pasando á clero el cargo de llevar los registros del estado civil. cuchillo 4 los habitantes. Los turcos no dudan del buen éxito de La religión es (tengo el honor ác hablar con…</t>
  </si>
  <si>
    <t>Marcelo</t>
  </si>
  <si>
    <t>…e sirva elevarlo á la de S. M.-, Ojiciales que cita la recommdación. quedando yo en dar cuenta de los detalles luego que ¡os reciba de Capitán D. Luis Cirios Castaños, y tenientes D. Marcelo oficio. Dios guarde á V. E. muchos años. Algeciras 19 de Agos Plaza y D. Pedro Aragón, del regimiento de la Princesa. to de i8a4.=Excmo. Sr.=Josef 0-donell.=Excmo. Sr. Secreta Subtenientes D. Pedro Espinosa y D. Josef Vallejos y Var rio de Estado y del Despac…</t>
  </si>
  <si>
    <t>Marcóla, Dionisio</t>
  </si>
  <si>
    <t>Dionisio Marcóla</t>
  </si>
  <si>
    <t>…dado sus teorías. Si nos fuera sef Domingo Vidart, D. Gabriel Perez, D. Tomas BarandaiJa, posible olvidar á los republicanos franceses, bastaba para recor D. Andrés García Camba, D. Dionisio Marcóla, D. Mariano dárnoslos todo lo que pasa ahora en el Nuevo Mundo. Méjico Cucalón , D. Antonio Tur de Berrueta y D. Francisco Narvaez. acaba de darnos el espectáculo de las vicisitudes de las repúblicas. El de primer Comandante de tropas ligeras, 4D. JosefTadeo…</t>
  </si>
  <si>
    <t>Marcos, Genaro</t>
  </si>
  <si>
    <t>Genaro Marcos</t>
  </si>
  <si>
    <t>…D. Antonio Vera v D. Francisco mundo basta un solo dia para gozar de los extremos y medios Ja vier Llamas: de teniente á los subtenientes D. Alejo Esquivel del calor y del frió. y D. Genaro Marcos: de subtenientes á los sargentos primeros Se advierte desde luego que el carácter físico y moral de los D. Manuel Almeida, D. Antonio bien, y al cadete 1&gt;. Manuel habitantes debe variar como el clima y las producciones de la Vizcarra. tierra , y por consiguie…</t>
  </si>
  <si>
    <t>Mardones, Blas</t>
  </si>
  <si>
    <t>Blas Mardones</t>
  </si>
  <si>
    <t>…saber tan funesto acontecimiento, en cuya justa tán graduado de mayor D. Felipe Contreras. pena tomarán sin duda parte, no solo todos los franceses, sino Aiiw. 2 de Chite. Capitán D. Blas Mardones. también todos los españoles, que verán en este suceso una verda Legión Peruana. Idem D. Joaquín Linares, idem D. Juan. dera pérdida de familia. Mendiburu, idein D. Santiago Gómez, ídem D. Domingo CaS. M. Carlos x, SS. AA. RR.el Sr. Delfín , Madama Ja Del- ve…</t>
  </si>
  <si>
    <t>Mardones, Eugenio</t>
  </si>
  <si>
    <t>Eugenio Mardones</t>
  </si>
  <si>
    <t>…rito de Sombrerete, los resultados ídem D. Josef Puertas, subteniente D. Manuel Dulantro, idein para convencer. Si vmds. hubieran puesto una cuenta igual del D. Carlos Godoy, idem D. Eugenio Mardones, cadete D. Josef estado en que tenian la viña, y probasen que los españoles con L^ai*}'an Dulantro, ídem D. Antonio Jímeno. tu residencia en el reino habian causado ese deterioro, enton Numero § de Chile. Teniente coronel D. Esteban Faez. ces podrían esperar…</t>
  </si>
  <si>
    <t>Marguello, Jacinto García y</t>
  </si>
  <si>
    <t>Jacinto García y Marguello</t>
  </si>
  <si>
    <t>…enta al Rby nuestro Señor de una instancia que guiente : por conducto del cirujano mayor de los ejércitos hizo á S. M. 1. ° »,Los buques europeos fletados por el enemigo para tras D. Jacinto García y Marguello, primer ayudante que fue de la portar municiones de boca y de guerra , caballos y otros artícu plana mayor de cirugía, exponiendo que en virtud de contrata los de esta especie para su uso, están sujetos á las leyes de la que hizo la comunidad de S. Juan de Di…</t>
  </si>
  <si>
    <t>Mari, Luis</t>
  </si>
  <si>
    <t>Luis Mari</t>
  </si>
  <si>
    <t>…unos dias, y entonces, aunque ma Real audiencia, á D. Gabriel Ceruelo y Veiasco, D. Pas con bastante trabajo, se les llevaron víveres de orden del sub cual Félix de Puig y Ochoa y D. Luis Mari» de Moxó,barón d* prefecto. Jutas Reales.</t>
  </si>
  <si>
    <t>Mari, Pedro</t>
  </si>
  <si>
    <t>Pedro Mari</t>
  </si>
  <si>
    <t>…ias mas sumisas, cisco González Pardo, D. Gabriel Carrete-, D. Pedro Berea, pues solo con su poder ha podido.completarse una obra, que sus D. Josef Montenegro, D. Salvador Bodano, D. Pedro Mari# pobres, pero fieles vasallos, principiaron sin mas armas que sus Bermudez y D. Ramón Otero. Al entregarla dijo el primer co corazones y el amor á su Dios y á su Rey. misionado: „Aun deseo con ansia emplearme eii sus servicios, esperan „Señor: El Ayuntamiento…</t>
  </si>
  <si>
    <t>María</t>
  </si>
  <si>
    <t>…ril. muerte intestada; pues de lo contrarío se llevará á efecto la de Se han recibido periódicos y cartas de Puerto-Rico hasta el claración hecha de heredera universal en favor de Doña María 5 de Febrero, y su contenido confirma el estado turbulento de Josefa Gondovia. EN LA IMPRENTA REAL.</t>
  </si>
  <si>
    <t>…ana. Par e140 á Urruela, Barreda y compañía: 10 ídem á Tauler: / estu ce que se disputan el mando de esta provincia. Al mismo tiempo ches á D. P. Nolasco de Soto: un cajón carey i Doña María ise anuncia un acomodamiento entre el castillo y éste puerto, sedel Carmen Gorro: 10 pipas aguardiente y un barril carey á la .gun ha,insinuado Rincón, y que. volverá á abrirse al comercio -idem : 150 quintales palo á Suris é hijo: / zurrones añil á Pozo espa…</t>
  </si>
  <si>
    <t>…cedente de Se llama y emplaza á los que se crean con derecho á la he Fernambuco, de donde salió el 25 de Marzo, «abemos que se rencia intestada y sin herederos forzosos de la Sra. Doña María aguardaba allí de un dia á otro á lord Cochrane. El 10 fue' arres de Mendinueta, condesa de la Cimera, vecina que fue de la ciu tado por algiinas tropas el presidente de Fernambuco, y envia dad deLorca, 'para que en el término preciso y perentorio de 30 do á…</t>
  </si>
  <si>
    <t>…no es la moral cristiana; si derará como excluido al repartimiento: ©e- los citados fondos; y no una moral facticia acomodada-á las pasiones, y, favorable a asimismo entre otfos á Doña María del -Carmen Annus de Cirlos revolucionarios y á las revoluciones. Aun no tiene código,' cunrregiú, Doña María del Pinar’Fibaut y Dueñas, Doña Mapero se conoce de qué especie será; pues habiendo llamado á los ría lgnacia Nieto,.D. Antonio Barrio,:Doña María Eu…</t>
  </si>
  <si>
    <t>María, Antonio</t>
  </si>
  <si>
    <t>Antonio María</t>
  </si>
  <si>
    <t>…jcp.Henridición de su reconocimiento. quez Girón: pañi -la de Salamaqcft.á P..R»moq;Mao»:Mnntoro, Comisionado Visitador del Crédito, pública en Jneji: para.la FRANCIA. de Toledo á D. Antonio María .Navarro., ,qqe *¡r.viujgual' desti-, . Parts ■} de Marzo. no en la Mancha-: para la ;de. Valladoljd. al, ’Qidoxr.dp .aquell.a La revolución recibe hoy el último golpe con el brillante Real Chancillen» D. Pascual Alpuénte:- para,;jLa-¿e . Valencia’ aU ejemplo…</t>
  </si>
  <si>
    <t>María, Benito</t>
  </si>
  <si>
    <t>Benito María</t>
  </si>
  <si>
    <t>…elina hace un mes. En el dia 19 por la mañana bramiento de curador que tienen hecho en la causa formada á pasó para el Océano una fragata y un bergantín de guerra sin instancia de D. Benito María deCiria, vecino que fue de Al bandera, que no seria extraño fuesen de aquellos piratas. magro, contra el expresado D. Manuel de la Presa y otros, so bre suplantación de letras de cambio. Y no habiendo compareci Andujar jo de Octubre. do, ha acordado la misma…</t>
  </si>
  <si>
    <t>María, Isabel</t>
  </si>
  <si>
    <t>Isabel María</t>
  </si>
  <si>
    <t>…ública en ninguna parte de las provincias españolas de viuda de Gausa, patrona única de una capellanía colativa que la América * y qiie solo el Gobierno monárquico podrá con fundó Doña Isabel María de la Cruz Acdo, Marqueta que fue servarlas. (El Editor del artículo.') de Ugena, vacante actualmente, emplaza á los que tengan dere cho al goce de la propia capellanía, que debe recaer cii quien Madrid 26 Enero. tenga mas inmediato parentesco con la patrona,…</t>
  </si>
  <si>
    <t>…ntribuciones.** {Murmullos.) . curso del de hoy. Esta tarde ha salido el Rey nuestro Señor con El Sr. Ministro de Hacienda subió á la tribuna. {Profundo Jas Sermas. Sras. Infanta» Doña Isabel María y Doña María de la silencio") ' •■'•'■ . Asunción del Real palacio de Eemposta, y dirigiéndose por el „Se ñores, dijo S. E.,; ya es tiempo de contestar á las conti Rocío y Rúa Augusta al Real templo de la Madre de Dios, re nuas imputaciones que se hacen en esta tribuna, d…</t>
  </si>
  <si>
    <t>María, Josef</t>
  </si>
  <si>
    <t>Josef María</t>
  </si>
  <si>
    <t>…ompañar á tenientes D. Josef Lucio Archondo y D. Gregorio Barriga: de S. A. R. el Príncipe .Maximiliano de Sajonia y á su Hija la Se teniente á los subtenientes D. Andrés Trápaga, D. Josef María renísima Princesa Amalia á visitar y ver las preciosidades artís Avila y D. Pablo Vega; y de subtenientes á los sargentos prime ticas que conserva la Real Academia.de S. Fernando en su casa ros D. Francisco González y D. Mariano Córdoba. de la calle de Alcalá…</t>
  </si>
  <si>
    <t>María, Josef Santa</t>
  </si>
  <si>
    <t>Josef Santa María</t>
  </si>
  <si>
    <t>…de división; la paternal autoridad de aquel; la reverente en Granada casa de Martínez y Aguilar, en Almería en la de sumisión de estos y su mutua fraternidad, desinterés é integri D. Josef Santa María, y en Baza «,r&gt; la de D. Francisco Tri— dad de cada uno, del valor heroico de todos, y del juramento piaña, solemne que han hecho de limitar su ambición ;i la justa gloria Nota. F.n lá gaceta anterior, artículo de Madrid, linea 37, de conservar aquellos domin…</t>
  </si>
  <si>
    <t>María, Juana</t>
  </si>
  <si>
    <t>Juana María</t>
  </si>
  <si>
    <t>…ndencia; aunque otros mas reflexivos ya confiesan Ignorándose la residencia de D. Antonio, D. Josef, D.Fran que hn de suceder todo lo contrario. cisco de Paula , D. Juan Ignacio , Doña Juana María, Doña Ma Observa uno de ellos lo que pasa en la Grecia y en elNuevo- ría Angela, Doña Catalina, Doña Francisca yDoña María Lui Mundo, y halla un contraste inexplicable. Los griegos ,dice, tie sa Orell, sobrinos y herederos del difunto señor brigadier Don nen…</t>
  </si>
  <si>
    <t>María, Luis</t>
  </si>
  <si>
    <t>Luis María</t>
  </si>
  <si>
    <t>…nóminas ponda para su cumplimiento. Está rubricado de la Real mano de las ciernas clases militares que se hallen en el distrito de. sus de S. M: — Palacio 17 de Enero de 1824. =A D. Luis María respectivas Capitanías generales: el Intendente deberá pasarlas al de Sálazar. * Interventor general para que por ellas lleve la «uenta y razón de los haberes de .todos Los cuerpos y clases del ejército. , . Continúa el Real decreto del número anterior. ArtíS…</t>
  </si>
  <si>
    <t>…fiesta. nipotenciario cerca del Rey de Inglaterra; y hasta tanto que se El ruido de Jas campanas y el toque de las cajas y músicas presente el Sr. Zea despachará dicho Ministerio D. Luis María militares anunció al fin la llegada de nuestros augustos Sobera Salazar, Secretario de Estado y del Despacho de Marina. nos, y adelantándose el corregidor presentó á S. M. en una ban deja las doradas llaves de la ciudad y la insignia de la jurisdic ción, pron…</t>
  </si>
  <si>
    <t>María, Vicente</t>
  </si>
  <si>
    <t>Vicente María</t>
  </si>
  <si>
    <t>…, fusiles ¿»ar ( Se ha acordado celebrar jiinta igenerál' dé jereédores á la Jesbles y pistolas con que,‘nos* haceó la gneírsiíaqíiéWós jióinbres irt-j- tamentaría dél Excrno. $r. D. Vicente María, Centurión , Marp Í[nietos,yseábricado: manifiestendescubrirá láloí'Cómandántes,marca del taller ^trárigérVenOficiales y .rrijúilacibnesque se han citos,ques declAriza.dia 2 5y,Estepa,del corrienteMariscalFebrero,.de Campoá las 1 adede,jlo$suReales,mañanaejer…</t>
  </si>
  <si>
    <t>MaríáaCaiísino, Jóset</t>
  </si>
  <si>
    <t>Jóset MaríáaCaiísino</t>
  </si>
  <si>
    <t>…P.; A.uthenac ,.y; para’priíjjmedla Ración en la'misma Iglesia, vacante por rnuér-’ traducido al castellano, por D. Francisco Ramos y Luengo : dos te de 0,.¡Cristóbal Altrarez, á D. Jóset MaríáaCaiísino: para una.'- tomos en 4.“regular, que contienen las enfermedades generales, Cariqúgjá de Zaragoza, vacante por ri'nierte dñ). Manuel Berni,f‘ tanto médicas como quirúrgicas: Contiene ademas, tín cuadro de al Á^ad dé Sí Vicente, en S. Sebastián, de Vizcaya, D«…</t>
  </si>
  <si>
    <t>MaríaDonnet, Rafael</t>
  </si>
  <si>
    <t>Rafael MaríaDonnet</t>
  </si>
  <si>
    <t>…de la Real armada D. Juan Vil» el grado:de.alférez de Montero y Pelaez; para la de Iguña á D. Juan Antonio Ruiz de fragata. (Se continuarái) • • • Carabantes: para la de Jimena á D. Rafael MaríaDonnet: para la de Ubrique á D. Juan Periañez : para la de Tabal a D. Anto XEAlSS 10TERIAS. nio Pacheco Padilla: para la de Sanlucar deBarramedaá D. Do Noticia dé los pueblos donde han cabido los premios mayores mingo Salinas-, para la de Sigíienza á D. AtanasioCalv…</t>
  </si>
  <si>
    <t>Mariana, Cipriano Sánchez</t>
  </si>
  <si>
    <t>Cipriano Sánchez Mariana</t>
  </si>
  <si>
    <t>…¡tañía del Puerto. procederá á lo que haya lugar y previenen las Reales órdenes en Pasageros que ba conducido la fragata española Primorosa la materia: D. Gaspar Baneda y Salazar, D. Cipriano Sánchez Mariana, su capitán D. josef Bonifacio de Arrarte, proceden Tejada, D. Josef Morales Aramburu , la testamentaría de Don te de la Havana, fondeada en este puerto el 25 del corriente: Isidoro Reaño, D. Pedro Tagle, Sres. Le Deist, Kibalan, Lesea D. Miguel Guzman, tenie…</t>
  </si>
  <si>
    <t>Mariano</t>
  </si>
  <si>
    <t>…Felicitación que á nombre de la villa de Albacete hicieron í efecto, y en ella se resolvió prepararse para la defensa. Habiendo S. M. el^rpvincial de las Escudas pias de Castilla, D. Mariano sabido el peligro los habitantes de Grigna-Town enviaron al en Mclgosa, y el P. Jorge López. cuentro del enemigo un destacamento de 100 hombres. El 25 de „La villa de Albacete, y en su nombre vuestros vasallos, y Junio por la mañana se dieron vísta unos á otr…</t>
  </si>
  <si>
    <t>…eclaró que el pre vida de V. M. muchos años. Valencia 7 de Octubre de 18:3 = mio señalado á los lobeznos, ademas del concedido a la camada, A L. R. P. de V. M.=En virtud de poder, D. Mariano de únicamente sea cuando se los coja separados de la crianza de la madre y no formen camada con ella, sin que se extienda a otro Gras.” NOTICIAS EXTRANGERAS. C3Í°Lo que de orden del Consejo comunico á V. &amp;c. Madrid a AUSTRIA. de Junio de i8i4-=D. Valentin de…</t>
  </si>
  <si>
    <t>…dando cerca de uno por siete. ungüento corrompido en el mismo vaso.’ Si los cosecheros quisiesen tomar el trabajo de desgranar las Las declaraciones de los Sres. D. Joaquín Soler, D. Mariano uvas para hacerlas fermentar solas, no hay duda de que el.vino Sagristá , D. Juan Enrich y Domenjó, y D. Juan Soler y Soler, seria aun mucho mas exquisito, porque el escobajo le da siempre otros hacendados y cosecheros de vino de la mayor honradez y alguna as…</t>
  </si>
  <si>
    <t>…Intermedios para Lima. presénte, á exponer lo que á su derecho viere convenirle en la — Las cartas que llegan de Nueva-España continúan hablando demanda que le ha puesto el citado D. Mariano sobre pago de (ni es posible otra cosa) del estado miserable en que se hallan maravedises; apercibido que pasado dicho término se procederá á aquellas provincias, que no hace mucho eran ricas, unidas, fe lo que haya lugar , según las pretcnsiones deducidas. l…</t>
  </si>
  <si>
    <t>…nos fuera sef Domingo Vidart, D. Gabriel Perez, D. Tomas BarandaiJa, posible olvidar á los republicanos franceses, bastaba para recor D. Andrés García Camba, D. Dionisio Marcóla, D. Mariano dárnoslos todo lo que pasa ahora en el Nuevo Mundo. Méjico Cucalón , D. Antonio Tur de Berrueta y D. Francisco Narvaez. acaba de darnos el espectáculo de las vicisitudes de las repúblicas. El de primer Comandante de tropas ligeras, 4D. JosefTadeo La misma esc…</t>
  </si>
  <si>
    <t>…dísimas operaciones, para cuya eva- : Badajoz.....^..;. ..Comisionado D. Jo5ef Chico. sion ha sido precisa la mayor cohs^ acia y actividad. El público Barcelona....... Comisionado D. Mariano higuera y Pont. ha visto jin embargo' realizadas sus esperanzas, ’y ‘que sobrepu—: Bilbao............. Comisionado D. Bernardino de Ibarguengoitia. jando el’zeló'dedicha oficüiaaquellos obstáculos, ha renovado Burgos............. " En l;v intendencia. yá ^pue…</t>
  </si>
  <si>
    <t>MaríaOrtiz, Francisco</t>
  </si>
  <si>
    <t>Francisco MaríaOrtiz</t>
  </si>
  <si>
    <t>…e dragones del Rey. Grado de capitán- al te para la de Alcañices á D. Josef González Suarez: para la deFer- niente D. Felipe Negron: dé teniente ál alférez D. Cosme Mar «annuñez á D. Francisco MaríaOrtiz : para la deEcija á DI Juan tínez; y de alférez al sargento primero D. Alanuel Llanos. de Ribera y Alvarez: para la de Calasparra á D. Miguel Gar Escuadrón de húsares de Fernando sen. Gradode-coronelal cía Manfredi: para la de Campana á D. Juan Marchante y Mo…</t>
  </si>
  <si>
    <t>Mariiniano</t>
  </si>
  <si>
    <t>…a del Rey S. M. se ha servido nombrar á consulta de la Cámara para de las Dos Sicilias, se dispone para marchar á Ñapóles, y que el una plaza de oidor de la audiencia de Galicia á D. Mariiniano marques de Talará y el conde de la Ferronaye volverán muy Francisco Pastor: para otra de alcalde del cTÍmen de la audien pronto, el primero á Madrid, y el segundo á St. Petersburgo. cia de Extremadura á D. Antonio Martínez Arroyo; y para ^Habiendo excitado un…</t>
  </si>
  <si>
    <t>Marin, Antonio Neira y</t>
  </si>
  <si>
    <t>Antonio Neira y Marin</t>
  </si>
  <si>
    <t>…tra divisa la discor dé la audiencia de Galicia á D. Diego Alcalá Galiano: para dia inextinguible á que propendemos por el orgullo de nuestras otra de alcalde del crimen dé ella 4 D. Antonio Neira y Marin; rateras pasiones. y para una plaza de oidor de ia audiencia de Extremadura á „La gente de juicio despreocupada, que ha experimentado un D. Francisco Delgado y Ayala. cambio tan poco conformará las primeras ideas que se formaron, Para el corregimiento de letr…</t>
  </si>
  <si>
    <t>Marin, Josef</t>
  </si>
  <si>
    <t>Josef Marin</t>
  </si>
  <si>
    <t>…Fernando Gómez Rubin, recibirla ahora en vista de habérsele conferido á su nieto inváli D. Josef Pérez García y D. Juan Bernofa Laurel, á D. Juan do de 60 años. María Valdivielso, D. Josef Marin y D. Rafael Salvador de NOTICIAS DE ESPAÑA. la Gándara: para tres capellanías de coro de la iglesia catedral de Cuenca, vacantes por fallecimiento de D. Miguel Cruceta, Málaga 18 de Octubre. D. Bartolomé Ramos y D. Claudio Echevarría, á D. Dionisio La Real y militar orden de la Merced ha cel…</t>
  </si>
  <si>
    <t>Marina, Ministro de</t>
  </si>
  <si>
    <t>Ministro de Marina</t>
  </si>
  <si>
    <t>…1 GACETA EXTRAORDINARIA DE MADRID PU VIERNES 19 DB MARZO DB l8»4ARTICULO DE OFICIO. El Brigadier D. Francisco Nebot, Comandante general de la provincia de Murcia, ha comunicado ai Sr. Ministro de Marina desde Cartagena con fecha de 16 del corriente, que en la tarde del dia anterior 13 éntre cinco y seis había anclado en aquel puerto la fragata Hermione, de la Marina Real de S. M. Cristianísima, procedente de Argel en dos dias de navegación, trayendo la agrad…</t>
  </si>
  <si>
    <t>Marina, Secretario del Despacho de</t>
  </si>
  <si>
    <t>Secretario del Despacho de Marina</t>
  </si>
  <si>
    <t>…de V. M. cimiento, gobierno y efectos consiguientes en ese Ministerio.. Josíf Garceran de Valle.” Dios guarde á V. E. muchos años. Palacio 16 de Octubre de i8z4.=Josef Ay.nerich.=Sr. Secretario del Despacho de Marina. ,,Señor: La lealtad del regimiento de infantería de línea de la Havana, identificada con la de su coronel, eleva hoy á V. M. Exposiciones de la isla de Cuba dirigidas al Rey nuestro Señor. la sincera expresión de sus sentimientos por el deseado suceso de A l…</t>
  </si>
  <si>
    <t>Marios, Blas Josef de</t>
  </si>
  <si>
    <t>Blas Josef de Marios</t>
  </si>
  <si>
    <t>…stinta forma á dañar i sus hermanos, sin Francisco Laso y Haro: para la vara de Alcalde mayor de Jerez premeditar que no pueden dejar ellos mismos, y otros muchos de la Frontera á D. Blas Josef de Marios: para la de Larca á que no tienen su malicia , de ser envueltos en los males que cau D. Vicente Jiménez Granados: para la de Marchena á D. Josef sen; y que por este proceder criminal se retardan ó imposibilitan Aguilar Galeote: para la de Palma, en Sevilla, a…</t>
  </si>
  <si>
    <t>Mariscal</t>
  </si>
  <si>
    <t>…Santander, Zaragoza, Lérida, Hues pues los soldados se metían entre ¡as mismas llamas, y siguiendo ca , Cuenca, Almagro, Oriliuela, Ronda y Guadix. las acertadas disposiciones del Sr. Mariscal, lograron á las dos de la madrugada cortar y reconcentrar el fuego sin que pudiese __Un periódico de Paris que se acaba de recibir por extraordi extenderse á otra parte. nario, dice que el dia 14 del corriente llegaron á aquella corte El Ayuntamiento agradeci…</t>
  </si>
  <si>
    <t>Marochctti</t>
  </si>
  <si>
    <t>…a en la dosis de un medio cdnpfcla hidrofobia, con cuyo motivo ha: recibido la adarme cada vez. Si en este tieinpo.no se forman los botoncitos, academii dé .Moscow una memoria del doctor Marochctti. * no hay que temer que se manifiéste la rabia ; peró al punto qué ;• -v El prefecto.del Loira-inferior, que debe al constante ínteres aparezcan es.'precisoj abrirlos, cauterizarlos, inmediatamente, y del Sr. Embajador por su departamento, la comunicación de…</t>
  </si>
  <si>
    <t>Marqueli, Antonio Otdo- Agustin</t>
  </si>
  <si>
    <t>Antonio Otdo- Agustin Marqueli</t>
  </si>
  <si>
    <t>…sdelas pro retirado; D. Salvador Escandon, brigadier; D. Josef Erroz, ca vincias de este reino. Por lo que resulta contra el coronel Don pellán de altar de S. M.; D. Jorge Crespo, D. Antonio Otdo- Agustin Marqueli, le condeno en dos años de arresto en el cas fiez., presbítero, tiple de !a capilla Real; D. Francisco Barrio, tillo de Sta. Cruz de Tenerife; al de igual clase D. Antonio Tepresbítero; D. Francisco Pereira, teniente coronel; D. Agustin randen , cuatro en el…</t>
  </si>
  <si>
    <t>Marques</t>
  </si>
  <si>
    <t>…esta terrible necesidad, y con tanta' mas rapidez cuanto las frmas.) por todas partes se ven asaltados de las demas tribus de cafres Copia de- una carta del Sr. Duque de Damas al Sr. Marques que les rodean. En honor del Gobierno británico tenemos la sa D’ Autkhamp. tisfacción de saber que á pesar de las hostilidades cometidas por Palacio de las Tulierías 8 de Diciembre de iSij-, ,,Sr. Mar estos salvagesse han.tomado medidas en el Cabo para propor…</t>
  </si>
  <si>
    <t>…n costas. Estas se guarnecen de barcos armados y de trincheras, en glaterra no debe en su. conducta política tener mas regla que su ínteres personal.’' (1) (2) ¡Qué contestaría el Sr. Marques si se le hiciese igual pre En seguida pregunta el Marques, ¡por qué una porción del gunta sobre mas de 70 millones de habitantes que en el Ir.dostaa globo poblada de 21 millones de hombres ha de obedecer ;i la y en los vanos puntos de Africa y America obedece…</t>
  </si>
  <si>
    <t>…cular los grados de resistencia y de posibi Corte y yeguada de Aranjuez, bajo las condiciones aprobadas lidad,.que no sC obstina imprudentemente, que retrocede cort por el Exorno. Sr. Marques de fiélgida, caballerizo mayor del oportunidad; y en fin que no se le escapa el instante preciso en Rmr nuestro Señor, señalando para el remate el dia a2 del cor que se puede aventurar un paso atrevido. riente á las diez de la mañana en el juzgado de la Real…</t>
  </si>
  <si>
    <t>Marques, Cesaría Maria del Carmen</t>
  </si>
  <si>
    <t>Cesaría Maria del Carmen Marques</t>
  </si>
  <si>
    <t>…en lo mismo que procuran re de Ja justa causa de la Nación, cupo en suerte del primer extrac servar, y siempre reportarían un mayor bien en la satisfacción to de ia de este dia á Doña Cesaría Maria del Carmen Marques, de haber contribuido al'general de sus compatricios. hija de D. Fernando, teniente de infantería, muerto en acción Por esto la Real Junta no hallando equivalentes los pre de guerra. mios de honor señalados por su parte á los objetos sobrereferidos, ofrece qu…</t>
  </si>
  <si>
    <t>Marques, Luis de Velasco y</t>
  </si>
  <si>
    <t>Luis de Velasco y Marques</t>
  </si>
  <si>
    <t>…mas Francisco Prieto para trasmitir á dos legítimos; y no haciéndolo les parará el perjuicio que cor la posteridad la honrosa memoria de los ilustres Capitanes de na responda. vio D. Luis de Velasco y Marques D. Vicente González, que Tratado de armonía y de contrapunto, por D. Miguel Ló murieron gloriosamente en defensa del castillo del Morro en la pez Remacha, profesor de música. Se vende en la librería de Havana, asaltado por las tropas británicas al mando del lord Orea, y en el al…</t>
  </si>
  <si>
    <t>Marta, Luís Justino</t>
  </si>
  <si>
    <t>Luís Justino Marta</t>
  </si>
  <si>
    <t>…do circunstancia imprevista lo juzgase preciso. y del Despacho universal de S. M. Católica, y su Plenipotencia Art. 17. Lás altas Partes contratantes se reservan también rio; y el Sr. Luís Justino Marta, Marques de Talaru, Par de el examinar, de común acuerdo, si en lá época prefijada por el Francia, Mariscal de Campo de los Ejércitos de S. M. Cristianí art. t.° del presente Convenio será oportuno prorogarla sobre las sima , Caballero de la insigne Orden del…</t>
  </si>
  <si>
    <t>Marte, Blas Antonio</t>
  </si>
  <si>
    <t>Blas Antonio Marte</t>
  </si>
  <si>
    <t>…fbdi la España.esSeñor. = Á L. R. P. de V. M.ss esten ó sean cesantes se les satisfaga la mitad: de los sueldos que tenian en el 7 de Marzo de 1 Rao, época í qué'Se han retrotraí D. Blas Antonio Marte! 'y Barroso , corregidor.se Francisco de RivasV alcalde primeroiss Manuel Acevedo, alcalde segundo.ts do todas las cosas por el decreto general de-V.- M.; siendo esta1 Matías Roldan, regidór.ipjosef María Méndez, vicario ecle medida conforme con lo dispuesto…</t>
  </si>
  <si>
    <t>Martí</t>
  </si>
  <si>
    <t>…, exi distinguido en los combates y en las ciudades. Sabemos con se gieron únicamente del gobierno dd Perú la paga de lo que se les guridad que desde Diciembre del año anterior el general Martí adeudase y buques para trasladarse á su estado. El coronel Cor nez habia anunciado al gobierno de Lima ia próxima disolución rea, comisionado por el gobierno, había tenido varias entrevis del ejército si no se acordaban algunas pagas fijas á su servicio, tas…</t>
  </si>
  <si>
    <t>Martí, María</t>
  </si>
  <si>
    <t>María Martí</t>
  </si>
  <si>
    <t>…rimir la sociedad. Torres y.Roel, Doña .María Manuela Osteret, D. Pedro Dega,,Es un principio de estos, tiempos que el hombre tiene derechos no y Búrgos, D. Antonio de las Cuevas, Doña María Martí que están con el gobierno en la misma relación que el fin con los nez Pinillos, D. Juan Clemente Abella, Doña Bárbara Tejada medios. El primer título de estos derechos (dulce nos es el decir , y Doña Petronila Luisa Galan, excluidas en concepto de los co lo)…</t>
  </si>
  <si>
    <t>Marti, Santiago</t>
  </si>
  <si>
    <t>Santiago Marti</t>
  </si>
  <si>
    <t>…acción semejante, porque las haciendas se hallan devastadas, y caballería. fus operarios ocupados en las armas, ó remontados donde no los - Milicias de Huancar clic a. Distinguido D. Santiago Marti pueden sacar los hacenderos; por consecuencia, encarecidos di nez, alférez efectivo de ídem. chos renglones por su escasez, rio pueden ofrecer cuenta en Eu Dragones americanos. Sargento primero D. Manuel LorrI— ropa á los especuladores; yasi ni numerario, ni…</t>
  </si>
  <si>
    <t>Martin</t>
  </si>
  <si>
    <t>…e la historia no es mas que la narra Campo D. Pascual Liñan. ción de los crímenes d« los Reyes y de las virtudes de los dcinagogbs?. _ El Rey nuestro Señor se ha dignado nombrar á D. Martin ¿Que sé anunciase impunemente la necesidad de formar una Alonso Rubio Administrador de Rentas de Valderas: á Don liga para derrocar todos los Tronos ? Atanasio Fernandez Administrador de Villalon; y á Celestino ¿Que después de haber hecho tamos empréstitos co…</t>
  </si>
  <si>
    <t>…erminación que motiva la presente exposi empezaron á hacer fuego sobre ella , y una bala ilegó muy cerca; ción. En efecto, Señor, este pueblo dócil y amante de su Rey, y cuando el capitán Martin envió un oficial á tierra para que á la mas leve insinuación de la primera autoridad encargada por jarse, la respuesta fue que si la corbeta disparaba un solo caño V. M. de su gobierno , se prestó con el mayor placer a dar los nazo, degollarían al momento á t…</t>
  </si>
  <si>
    <t>Martin', Jacinto</t>
  </si>
  <si>
    <t>Jacinto Martin'</t>
  </si>
  <si>
    <t>…ión general, en sadas á D. Josef María Jiménez Muñoz: para la de Huecija á Ja que se ha esmerado todo el pueblo, asi en la variedad, co D. Josef Antonio Alcaráz: para la de Igea á D. Jacinto Martin' mo en el lucimiento, en manifestación de su gratitud al gran Aranzana: para la de Pedraza de la Sierra á D. Pedro Fernandez Luis xvm; siendo de notar particularmente la del alojamiento Molina: para la de Alaejos á D. Ramón Fernandez Broto: para del Sr. Genera…</t>
  </si>
  <si>
    <t>Martin, Juan</t>
  </si>
  <si>
    <t>Juan Martin</t>
  </si>
  <si>
    <t>…e no su guardia de honor y las dos restantes de granaderos de la guar siendo posible forzarlo por tener cortado el puente y estar for dia al mando todas del capitán de este cuerpo D. Juan Martin. tificado á la otra orilla, dispuso pasar á Calacote para vadear el Desde Viacha previno Olañeta pasase á restablecer el orden en rio, como lo verificó, buscando el sitio mas á propósito por no la Paz, tomar ios dispersos, enfermos, armas, y batir la fuerza h…</t>
  </si>
  <si>
    <t>…nas de contribu El de Capitanes de infantería y caballería, á D. Julián Moya, ción; que es decir, mas de 1200 francos diarios. En una de sus D. Antonio Sánchez, D. Antonio Jurado, D. Juan Martin, últimas reuniones leyó Mr. O’Connell un anuncio que se fijó en D. Casimiro Peralta, D. Ramón Soler, D. AndrésBlanes, Don Baltimore, cuyo contenido es tan increíble y tan contrario á Alanuel Cossío y D. Antonio Aguado. las ideas de justicia y aun á las de hum…</t>
  </si>
  <si>
    <t>Martin, Lope</t>
  </si>
  <si>
    <t>Lope Martin</t>
  </si>
  <si>
    <t>…ciencia y sus La Llora última del dia 7 de Marzo del año .1820: poema talentos: envía á uno (Mr. Dutens) á tomar conocimiento de las elegiaco en cinco cantos , compuesto por el P. D. Lope Martin dos especies de navegación , grande y pequeña; á otro (Mr. Cor- -Merino, misionero apostólico, y presidente de! seminario y con dier) á enterarse de la aplicación de las máquinas de vapor para gregación de padres misioneros dei Salvador del inundo en esta ali…</t>
  </si>
  <si>
    <t>…ntud llamada li La bora última del dia 7 de Marzo del año 1820: poema beral. Asi se dice en todas ellas, de cuya mayor parte son auto elegiaco en cinco cantos, compuesto por el P. D. Lope Martin res un número de jóvenes que ha pervertido la facción , con en Merino, misionero apostólico, y presidente del seminario y con cargo de hacer prosélitos entre sus camaradas. gregación de PP. misioneros del Salvador del Mundo de esta cor Tales son los compendio…</t>
  </si>
  <si>
    <t>Martin, Pedro María</t>
  </si>
  <si>
    <t>Pedro María Martin</t>
  </si>
  <si>
    <t>…lución y de la discordia habia logrado tras la provincia de Sevilla á D. Juan Manuel Chacón, y segundo tornar, sembrando principios exagerados é impracticables, el or Comandante á D. Pedro María Martin, atendiendo á los servi den establecido en tantos siglos de gloria para la Nación; y la cios de lealtad y de riesgos que S. M. conoce. ambición de algunos corifeos habia proclamado como dogmas Igualmente, y queriendo premiar los servicios hechos por de las nu…</t>
  </si>
  <si>
    <t>Martínez</t>
  </si>
  <si>
    <t>…ló la sublevación: el libertador quedó aun con mas rancho que la sustancia de arroz. en Patibilca restableciéndose de una grave enfermedad que le ,.Sabemos á ciencia cierta que el general Martínez menudeó atacó por Enero ('2). sus reclamaciones, sus anuncios de las consecuencias que traeria „La fuerza colombiana, que ascendia á 2500hombres de todas el no atenderlas. En efecto, á principios de Enero de este año armas, y ia peruana, situada en Trujillo a…</t>
  </si>
  <si>
    <t>Martinez, Antonio</t>
  </si>
  <si>
    <t>Antonio Martinez</t>
  </si>
  <si>
    <t>…lo contrario les parará el perjuicio que naires. haya lugar. Batallón núm. 3 de idem. Capitán D. Hipólito Fabre, te Se cita y emplaza á Crisanto Gutiérrez, hermano de D. Ju niente D. Antonio Martinez, subteniente D. Josef Velarde, lián Gutiérrez, escribano que fue del número del lugar de Gepasó en su clase al 2.0 batallón del Infante, cirujano D. Cayeta tafe, ó á cualquiera otra persona que se considere con derecho á no Moscoso. la escribanía que el mismo…</t>
  </si>
  <si>
    <t>Martínez, Claudio</t>
  </si>
  <si>
    <t>Claudio Martínez</t>
  </si>
  <si>
    <t>…los tratados y ar En 14 de Febrero último tuvo la honra de presentarse a tículo adicional; y otra de las que por ofrecer duda de si están S. M. y besar su Real mano el Intendente D. Claudio Martínez ó no comprendidas en ellos, se denominarán dudosas. dePinillos, caballero del orden de Calatrava, a nombre y en re Art. jv° Se reconocerán por todo su valor las primeras, siem presentación de la Real audiencia de la Isla de Cuba , del Ayun pre que las cantida…</t>
  </si>
  <si>
    <t>Martinez, Gonzalo</t>
  </si>
  <si>
    <t>Gonzalo Martinez</t>
  </si>
  <si>
    <t>…idn siete altares,,donde se ofreció sin interrupción el Francisco García.” . • • • • r .. . .’ B_ , ■ • r • ; santo jijenfeíg» delta Alisa.eij todas las horas de la mañana. En. la Don Gonzalo Martinez, Tesorero general de la Real Ren misma tarde fueron trasladados los restos de este virtuoso Mo ta de Correos, túvola honra.de presentarse áji. M. en nom-^ _*•- narca-n i'"'-» . acompañados‘'-TW' * de toda la pompa fúnebre,......................á la- - basílic…</t>
  </si>
  <si>
    <t>Martínez, Josef</t>
  </si>
  <si>
    <t>Josef Martínez</t>
  </si>
  <si>
    <t>…dole los recursos. Numerosos cruceros cor siendo Secretario el Oficial mayor de la secretaría del propio Tri ren el Océano para, dar los últimos golpes al comercio espirante bunal D. Josef Martínez. de Portugal. ,.Deponed todo temor, valientes brasileños. Amparados de Queriendo el Rey nuestro Señor manifestar constantemente la divina Providencia no nos hemos de contentar con hacer el aprecio que le merecen las tropas aliadas, y lo satisfecho que que tre…</t>
  </si>
  <si>
    <t>Martínez, Josef García</t>
  </si>
  <si>
    <t>Josef García Martínez</t>
  </si>
  <si>
    <t>…llo de Jalisco. Náda: menos que .al empleado .por el Justicia D. Luis de la Torre, Oficial de la -misma ¡Secretaría, y Rey Josfef en su Real jardín botánico-enMadrid : preso en Cá D. Josef García Martínez. diz no sé por qué .tramoyas , charlador después en .las penúltimas cortes de España j para que el perspicaz conde de Toreno se agar S. M. ha tenido á bien dispensarle -al R. Obispo de Ciudad^ rase de su charla, y consiguiese botar fuera del congreso toda la…</t>
  </si>
  <si>
    <t>Martínez, Josef Sicardo</t>
  </si>
  <si>
    <t>Josef Sicardo Martínez</t>
  </si>
  <si>
    <t>…en todos los mares, siempre que Guzman: para la de Olvera á D. Vicente Antonio de Cárdenas: sea legal , y en consecuencia no puedo exceptuar al que se hace para la de Aznaicazar á D. Josef Sicardo Martínez: para la de con los indios de Mosquitos y demas tierras circunvecinas. Sanlúcsr ¡a Mayor á D. Francisco de Paula Osorlo: para la de ,,Tengo el honor de ser &amp;c.” Ja Rambla á D.Indalecio Coronel: para la de Salvatierra á Don Firmado. =:L. U. Hahted, vice-almira…</t>
  </si>
  <si>
    <t>Martínez, Juan Francisco</t>
  </si>
  <si>
    <t>Juan Francisco Martínez</t>
  </si>
  <si>
    <t>…trá el Gobierno del Canadá , acom sia y obispado de Falencia, vacante por muerte de D. Fran pañada de algunas palabras muy oportunas para excitar la com cisco Javier Alínonacid, á D. Juan Francisco Martínez, arce pasión a favor dé este desgraciado, contra quieu no se procederá diano de Daroca, dignidad de la Iglesia metropolitana de Zara con mucho rigor, atendida su falta de juicio. goza; y para el de Ceuta, vacante por traslación del P. Fr. Ra FRANCIA. fael de…</t>
  </si>
  <si>
    <t>…ef de Hoyos Guerra: para la dignidad de chantre de la iglesia catedral de Mondoñedo, vacan do. Las señoras se dirigieron después a la habitación dé Madama te por. fallecimiento de D. Juan Francisco Martínez, á D. An la Delfina, y en seguida á las del Delfín y Madama la Du drés Santomi y Aguiar: para la de prior de la misma iglesia, va quesa de Berry. _En la derrota que ha sufrido la escuadra turca de Samos fue cante por muerte de D. Juan Francisco Romero, á D. J…</t>
  </si>
  <si>
    <t>Martinez, Juan Josef</t>
  </si>
  <si>
    <t>Juan Josef Martinez</t>
  </si>
  <si>
    <t>…al Excmo. Sr. capitán general del reino Por providencia del Sr. Segovia, alcalde de la Real Casa y Granada. Corte, se cita y emplaza i todos los parientes y personas que 22. La de D. Juan Josef Martinez, alférez da lanceros de tengan derecho á los bienes de Juana Ibañez, muger que fue de Fernando vn, sobre intimidar y querer seducir á varios testigos Narciso Muñoz, vecino de esta corte, para que en el término al tiempo de las ratificaciones en la causa contr…</t>
  </si>
  <si>
    <t>Martínez, Lorenzo María</t>
  </si>
  <si>
    <t>Lorenzo María Martínez</t>
  </si>
  <si>
    <t>…etuoso y tierno un acto, en que. quinto: para la de Aguilar de Campoo á D. Pedro Esteban Pe acompañaban sin excepción de personas, derramando lágrimas drero: para la de Bclmonte á D. Lorenzo María Martínez de la de contento, continuando el paseo por calles entapizadas y ador Fuente: para la de Bornos á D. Joaquín Fernandez Sedaño: nadas de arcos triunfales hasta llegar á la iglesia de la parroquia para la de Colmenar de Oreja á D. Manuel Angel y Pozo: para de S…</t>
  </si>
  <si>
    <t>Martínez, Pedro</t>
  </si>
  <si>
    <t>Pedro Martínez</t>
  </si>
  <si>
    <t>…ndo nacional. En este momento ej capitán convoca á la tripulación arregladas. par» que le manifestase si estaba decidida á batirse, ó no, ofre ciéndoles que seria recompensada por D. Pedro Martínez, con ANUNCIOS.signatario del buque; y desde él Imer oficial de inar hasta el page levantaron «1 grito de yha. ti Rjzt, y a ti*irnos, diseño’ 6 no No habiendo tenido efecto el remate de lós pastos de faé de rHomftnur, cuya heroicidad ni puedo ni debo ocultarla…</t>
  </si>
  <si>
    <t>…za de ciruja teniente coronel al capitán D. Cirilo Echezarraga: el de teniente no titular: su dotación es de 500 ducados, que se pagan de pro á.los alféreces D. Francisco Castaño, D. Pedro Martínez, Don pios y arbitrios, de los cuales han de darse íoo.anuales á la viu Antonio Lucero, D. Fernando Sánchez , D. Bernardino Aguilar, da del anterior, de edad de 76 anos, durante, su vida. La pbli— ; D. Agapito Hernández, D. Francisco Izque y D. Manuel Mos- gac…</t>
  </si>
  <si>
    <t>Martinez, Silvestre Manuel</t>
  </si>
  <si>
    <t>Silvestre Manuel Martinez</t>
  </si>
  <si>
    <t>…habla de un atroz asesinato cometido en Figeae colegial de Baza, obispado de Guadix, vacante por fallecimiento con un rico carnicero de este pueblo: las mas violentas pasiones de D. Silvestre Manuel Martinez, á D. Antonio María Espejo: parece que han alzado los puñales asésinos: hay siete presos, to para las de Ja iglesia colegial de S. Quirce, arzobispado de Bur dos vecinos de Figeae, que figuran en esta causa; y se han exa gos , por fallecimiento de D. Víctores…</t>
  </si>
  <si>
    <t>Martinon, Josef Hilario</t>
  </si>
  <si>
    <t>Josef Hilario Martinon</t>
  </si>
  <si>
    <t>…badores á estas cosas, guiente Pastoral, dirigida ,á los fieles de la diócesi de Tenerife, v Volved pues ¡ oh ministros del Altísimo! Volved pues el sen-, por su Gobernador el Dr. D. Josef Hilario Martinon, donde en. tido legítimo ¿Tas palabras: volved las cosas í su lugar en vues Í&gt;ocas palabras, y en estilo acomodado á la inteligencia de todos, tra paciencia y doctrina: que los pitebíos que la Providencia os, es manifiesta que perdieron la paz etí el momento…</t>
  </si>
  <si>
    <t>Martita, Facundo</t>
  </si>
  <si>
    <t>Facundo Martita</t>
  </si>
  <si>
    <t>…erzas nava para lá de las poblaciones de Sierra Morena á D. Manuel Gon les se han reducido á dós bergantines, una corbeta y una fraga zález Pinto': para la de Cevico de lá Torre á D. Facundo Martita; sus oficiales y'marinería mal pagados, tampoco manifiestan neZ Toledano: pira la de Santander á- D. Antonio de Ja Llata ya ínteres en la causa de la independencia, y todos ios mas des Palacios: para la de la Seca á D. Joaquín-Ruiz de Arechavaieesperan de ell…</t>
  </si>
  <si>
    <t>Maruri, Juan Félix</t>
  </si>
  <si>
    <t>Juan Félix Maruri</t>
  </si>
  <si>
    <t>…nciada en Londres contra Mr. Tomas Moyano; y ha concedido honores de alcalde del crimen Fauntleroy, no será inútil dar á nuestros lectores algunos nue de la audiencia de Sevilla á D. Juan Félix Maruri, teniente pri vos pormenores sobre este asunto, y sobre lo que tiene relación mero de Asistente de dicha ciudad. con la profesión de banquero en Inglaterra. Para el corregimiento político de Alcalá la Real ha tenido á El delito de falsario, por el que se ha c…</t>
  </si>
  <si>
    <t>Mascarotie, Carlos</t>
  </si>
  <si>
    <t>Carlos Mascarotie</t>
  </si>
  <si>
    <t>…vecino de Gibral Entre tanto vemos aquí el fin desastroso de la tentativa de tar, de 38 años , soltero. estos obstinados, cuyos esfuerzos, si no cojen de nuevo al jui Subteniente D. Carlos Mascarotie, del reino de Italia, natu cioso pueblo español, que siempre y con razón los supone en ac ral dt Milán, vecino de Gibraltar, de 24 años , soltero. tividad para llevar adelante sus execrables proyectos, acaso r.o Otro Subteniente D. Francisco Ruiz Gil, natural…</t>
  </si>
  <si>
    <t>Masegosa, Andrés</t>
  </si>
  <si>
    <t>Andrés Masegosa</t>
  </si>
  <si>
    <t>…montar á caballo: aquel día anduvi tos Puig: para U de Granollers á D. Jcsaf Matías Cabrera: para mos 10 millas, v nos paramos. El dia siguiente llegamos á una la de Montblanch á D. Andrés Masegosa : para la de Tárrega á Ciudad llamada Murnm?, distante cinco inillas mas allá. D. Ramón Bermis; y para la de Villar del Arzobispo á D. Joa „EI 12 por la mañana mandó el doctor que se cargasen los quín Fust y Chaveli. Camellos al amanecer: después tomó una taz…</t>
  </si>
  <si>
    <t>Masías, Antonia</t>
  </si>
  <si>
    <t>Antonia Masías</t>
  </si>
  <si>
    <t>…a del tribunal del consulado de Cádiz r.c cita y, emplaza á cuantos se estimen con derecho á los bienes concurDiscurso del Rey Cárlos x pronunciado el aa de Diciembre £ la sadojiá Doña Antonia Masías, viuda de D. Josef Fernandez, que , abertura de la sesión de las Cámaras. ha tenido establecimientos de almacén de loza y tienda de géneros* para que acudan á formalizarlo con los documentos que les comRecibido por correo extraordinario de Paris. Íirueben;os…</t>
  </si>
  <si>
    <t>Masoni, Antonio</t>
  </si>
  <si>
    <t>Antonio Masoni</t>
  </si>
  <si>
    <t>…a de la sangre que circula por sus venas cv defensa de recreo próxima al pueblo de Cirabanchel de arriba', pro de los sagrados derechos del Altar y del Trono: dígnese V. M. pia de D. Antonio Masoni, se hallaba: embargada á. ^pedimento aceptar esta oferta, producida solo por los sentimientos de nues de un acreedor, y se declaró nula cualquiera venta que da ella te tros corazones.=Juan Mediavilla de la Torre.” hiciese sin licencia del Sr. D. Rafael. Paz y…</t>
  </si>
  <si>
    <t>Mateo</t>
  </si>
  <si>
    <t>…es , y con arreglo al art. 1 5 de D. Jacobo María de Parga, y de los dos cónsules generales Don la ordenanza de reemplazos de 27 de Octubre de 1800, se ha Pedro Ortiz de Zugasti y D. Mateo de la Serna. Ademas de aque servido declarar: llos puntos y disposiciones generales que son aplicables á cual i.° Que los criados domésticos solteros se han de considerar quiera consulado, como es todo lo relativo á obligaciones de los en 'chanto á este alist…</t>
  </si>
  <si>
    <t>MatéoRámirez</t>
  </si>
  <si>
    <t>…los héroes del Ca Josef Navajas , cuyo oficio, con el que le antecede del señor :cóllao y de la tablada Lurin ; pero todo fue en vano , y en su des ronel del batallón de Arequipa D. MatéoRámirez, comandan esperación no halló mas medio de venganza que dirigirse á varios te en pe fe de la columna'móvil de operaciones ‘de Lima, sé: in ciudadanos indefensos de la ciudad con el objeto sin duda de satis serta a continuación. Estos cuerpos, verificando ayer…</t>
  </si>
  <si>
    <t>Matís, Vicente</t>
  </si>
  <si>
    <t>Vicente Matís</t>
  </si>
  <si>
    <t>…e Dueñas, que se ejecutaron de cía , D. Jóaqúiri Bolivar y D. Josef Eustaquio Castro: de capi lante de los coches de SS. AA.: las villas estuvieron colgadas, é tán á los tenientes D. Vicente Matís, D. juart'Matafuertei y iluminadas conesmeró; concurriendo á hacer mas. vistosas estas D. Marcelo Corbalan: capitán efectivo al teniente D. Josef Ma demostraciones los fuegos artificiales .y la brillante.banda de múri* Cid: de..teniente á.los subtenientes D.r…</t>
  </si>
  <si>
    <t>Mató, Melchor</t>
  </si>
  <si>
    <t>Melchor Mató</t>
  </si>
  <si>
    <t>…los españoles para sus fábricas, minas y demas giros. La cente Sainz: para otra, vacante por el de D. Pondo Torres, á jerga con que se entendían españoles y americanos sobre estas D. Melchor Mató: para otra, vacante por el de D. Juan Roca, habilitaciones, no puede estar al alcance de ningún extrangero á D. Andrés Serch: para otra, por el de D. Josef Dorca, á Don en mucho tiempo. (Cómo á un hombre que no tiene ni camisa Braulio López de Laudache: para…</t>
  </si>
  <si>
    <t>Mauricio</t>
  </si>
  <si>
    <t>…idos como enemi siere recibirlo-^ por justa tasación de peritos que se haga, acuda á gos del bien general; pero dejemos .esta cuestión: el tiempo, el la escribanía de provincia de D. Mauricio dei Rincón, que ma tiempo hará Conocer á las Potencias el mal que se hacen á sí misr nifestará la-persona con quien deberá tratar. ■ mas si impiden qué él Rey de España lo sea de las Indias. Compendio ide la aritmética universal'de D. Diego Herranz Y contrayé…</t>
  </si>
  <si>
    <t>Máximo, Ramón</t>
  </si>
  <si>
    <t>Ramón Máximo</t>
  </si>
  <si>
    <t>…no, que habia pu Viages &lt;tel capitán Lemuel Gulliver á diversos paises remo blicado un periódico exirar.gero. Ya conocimos al. tiempo de tos: traducidos de la edición francesa por D. Ramón Máximo echar mano de ella que no podía tener aquella exactitud que es Spartal: tres tomos en 8.° con seis láminas. Se hallarán en Jas li de desear: lo uno por estar formada en otra época, y lo otro brerías de Razóla y de Sanz. EN LA IMPRENTA REAL.</t>
  </si>
  <si>
    <t>Mayor, Tomas</t>
  </si>
  <si>
    <t>Tomas Mayor</t>
  </si>
  <si>
    <t>…espues.de haber admirado el salto de Tecuerida- el fallecimiento abintestato de Doña María Guillen y Moreno, ma, una de las mayores cataratas' del- mundo, hizo una excúr* viuda de D. Tomas Mayor , ocurrido en esta corte el 1; de No sion al Socorro y al antiguo reino de-Cundinamarca, tan céle viembre último, acudan á deducirlo por sí ó procurado, bastan bre en la historia de los Incas y .en la- de la conquista. Desde- te, dentro del térmico de 30 dias…</t>
  </si>
  <si>
    <t>Mayor, Víctor Saez Sánchez</t>
  </si>
  <si>
    <t>Víctor Saez Sánchez Mayor</t>
  </si>
  <si>
    <t>…y publique la Real voluntad en esta parte. en su Iglesia metropolitana y primada para. Obispo de Tortosa A fin de consultar Ja economía en las actuales urgencias al Excmo. é limo. Sr. D. Víctor Saez Sánchez Mayor, Prelado del Erario, se borrarán del papel sellado habilitado las cláusu doméstico de S. S. ,y asistente al solio Pontificio, Con«jero".ho- las alusivas á la abolida constitución, suprimiéndose del todo corario de Estado, y Caballero Gran Cruz de Cristo del R…</t>
  </si>
  <si>
    <t>Mcn-, Tomas</t>
  </si>
  <si>
    <t>Tomas Mcn-</t>
  </si>
  <si>
    <t>…eración alguna -JD.JqamdeDintArtcaga. ?-i. ab-’tug'ñopcV bnu '««í ■: ciiv.i; las disposiciones de los Gabinetes extrangeros, y no me dejan Lacrue, Sel. Campo/ .D.Toipas.E&amp;piñÓM, y,D. Tomas Mcn- duda de que se ¡conservarán las relaciones amistosas que median . doza , grado dc alférez. (Jé {pniitM*rd.y, n.'.-c ;,,t , r. - entre.ellos y el mío. El espíritu de conciliación y de prudencia t., : - Jiíí A. ■' ¡i "J- í'.-tÍc-íM'' -ii¡ m que.lea anima, .da á…</t>
  </si>
  <si>
    <t>Mcnano, D- Dámaso</t>
  </si>
  <si>
    <t>D- Dámaso Mcnano</t>
  </si>
  <si>
    <t>…casada , en cuya época vi vía car tos en este punto: solo estaba reservado para unas almas de fue rera de S. Francisco, casa núm. 9, cuarto bajo, y tendría $8 go como la del digno coronel D- Dámaso Mcnano y sus compa años, su estatura regular; se suplica á la persona que tenga Dóri ñeros. El resultado de una combinación muy meditada, y pulsa ca de su paradero, ó sepa su fallecimiento, la comunique por da coft un talento inconcebible, es tremolar el pabellón es…</t>
  </si>
  <si>
    <t>Meade, Ricardo</t>
  </si>
  <si>
    <t>Ricardo Meade</t>
  </si>
  <si>
    <t>…ido en el universo hacia Continúa dicho ministro: „Por fortuna se evitó el golpe de envenenar á sus propíes soldados! que se demandaran á la nación otras responsabilidades, porque D. Ricardo Meade, encargado en Filadelfia de comprar buques, tuvo la precaución de no disponer negociación ninguna en Lon ANUNCIOS. ' dres con las letras, porque habiendo sido respaldadas por la casa de Jones, aquella nación, según sus leyes, habría demandado í Manifiesto á l…</t>
  </si>
  <si>
    <t>Mechin</t>
  </si>
  <si>
    <t>…oda la oposición liberal. Prueba de esto es la la carta que vamos á copiar, cuyo contenido, en lugar de dis iglesia y escuela católica que acaban de fundarse en Pirma da culpar al barón Mechin, le hace confesar paladinamente que á Sajonia, para cuyo establecimiento habia legado la Princesa Cumuchos que al presente han tomado el título de liberales, les sen negunda, Tia del Rey, un capital de 85) escudos. Otra se estable tarla mejor el de republican…</t>
  </si>
  <si>
    <t>Medici</t>
  </si>
  <si>
    <t>…con el título de la Inglaterra reglarán este negocio por medio de sus ministros respectivos en 1668, y la Francia en 183o; y la colección titulada las mil príncipe de Metternich y caballero Medici. El general Frimont y una calumnias, que no es mas que una traducción parafraseada parece está destinado para ocupar un puesto importante en Aus de la correspondencia privada, publicada por espacio de muchos tria, y no se dice quien le sucederá en, el mando d…</t>
  </si>
  <si>
    <t>Medina, Manuel</t>
  </si>
  <si>
    <t>Manuel Medina</t>
  </si>
  <si>
    <t>…el, casa de niños expósitos, cabildo catedral, comunidades idem D. Manuel Barrera. religiosas y pobres de solemnidad. Los pretendientes se dirigirán Lanceros del ejército. Capitán D. Manuel Medina, idem Don al secretario de dicho ayuntamiento en el término de 20 dias, Calixto Giraldes, idem graduado D. Gregorio Castro, teniente contados desde hoy. D. Melchor Velasco, idem D. Josef Calixto Uldaneta, alférez Nota. En la gaceta núm. 11 5 del martes 7 del…</t>
  </si>
  <si>
    <t>Medina, Nicolás</t>
  </si>
  <si>
    <t>Nicolás Medina</t>
  </si>
  <si>
    <t>485 ia hecho perder anualmente i la vina el producto de etos 163 do D. Nicolás Medina, mayor graduado D. Manuel Castro, millones de duros, y debe advertirse que desde el año 21 al pre 1^*” D. domingo Reaúo, capitán D. Anastasio Encinas, idem sente ha perdido los 10 millones anuales que le producían sus D. Domingo í.Iillan, idem D. Ramón Saaved…</t>
  </si>
  <si>
    <t>Medinaceli, Duque de</t>
  </si>
  <si>
    <t>Duque de Medinaceli</t>
  </si>
  <si>
    <t>…un periódico de Francia hemos visto el siguiente artículo que color verde, usada, de cuatro ruedas, completa, en 4800 rs.: nos parece de alguna importancia. todo propio del Excmo. Sr. Duque de Medinaceli. La persona que quisiere hacer postura á dichos efectos juntos ó separados, Economía rural.^De los olivos. lo ejecutará en la audiencia de D. Mariano Rufino González, El Sr. Ministro del Interior ha concedido á la isla de Córce Alcalde de Corte, por la escrib…</t>
  </si>
  <si>
    <t>Méjico, Diego</t>
  </si>
  <si>
    <t>Diego Méjico</t>
  </si>
  <si>
    <t>…nta Fe, y á:D. Josef Pareja, fiscal de la de'Lima : para la fis la república de Colombia á Francia; elPetú á- Ja Inglaterra, y calía del crimen dé‘tía misma audiencia de Sevilla á D. Diego Méjico á España (z). - Martin dé-Viliodresyqué loes dé la de Quitó: y ha tenido a „ Aun cuando se confirmen estas especies, nada debemos temer bien-confirmar á I&gt;. Ignacio Javier Romero la gracia que la estando ya echada ia base principal de nuestra Constitución; qu…</t>
  </si>
  <si>
    <t>Méjico, Pedro</t>
  </si>
  <si>
    <t>Pedro Méjico</t>
  </si>
  <si>
    <t>…a separación de los primeros de todos los desti nos; Sabido esto en Mérida de Yucatán, donde se hallan el lla NOTICIAS DE ESPAÑA. mado gobierno y congreso, dos individuos de este, D. Pedro Méjico £ de Febrero. Manuel Regil y D. Miguel Errazquin, expusieron que en vista de lo ocurrido no querían de ninguna manera seguir en su encar Capítulo del Aguila Mejicana de ji de Enero de 1824. go de diputados. No pudiendo insertar la sesión de ayer en este númer…</t>
  </si>
  <si>
    <t>Mel, Atanasio</t>
  </si>
  <si>
    <t>Atanasio Mel</t>
  </si>
  <si>
    <t>…stro Señor. Antonio Sánchez Heredia, Ministro y Fiscal del Consejo Real, ,, Señor: El cabildo de la Sta. iglesia catedral de la Ha vana D. Miguel Gordon , secretario de la Cámara, D. Atanasio Mel con el mayor respeto á V. M. expone: que ha recibido por me gar , director general de Correos, y D. Tomas de Aja y Pellón, dio de su Prelado los Reales decretos de 3 y 20 de Octubre en director general de Rentas; y para Secretario de la misma al que que V. Mi…</t>
  </si>
  <si>
    <t>Meló, Marcelo Fulgencio de</t>
  </si>
  <si>
    <t>Marcelo Fulgencio de Meló</t>
  </si>
  <si>
    <t>…mas des Palacios: para la de la Seca á D. Joaquín-Ruiz de Arechavaieesperan de ella. ta: para la de Purchena á D. Rafael Baquero y Moreno: para Idem de Buenos-Aires. la de Rueda á D. Marcelo Fulgencio de Meló: para la de Motril Cartas del 20 de Febrero dicen: Esta desgraciada ciudad conti á D. Joaquín Beneito: para la de Sigiienza á D. Luis Gaijano; y núa'en los sobresaltos que causan las disposiciones dé los indios para- la de Almuñecar y Salobreña á D. Antonio M…</t>
  </si>
  <si>
    <t>Mena, Juan de</t>
  </si>
  <si>
    <t>Juan de Mena</t>
  </si>
  <si>
    <t>…dición de los Yungas y valle de VlK^illanueva de la Jara á D. Pedro Josef Rovira: para el de Sicasica arribé á este punto á las ocho de la noche de ayer, en Talayera de la Reina á D. Juan de Mena: para la vara de alcal alcance del coronel D. Tadeo Lezama , que marchaba de vanguar de mayor de Yepes á D. Francisco Macho Villegas: para la de dia con la mejor tropa, persiguiendo á Lanza; y este, reunido los Barrios en el Campo de S. Roque á D. Salvador Gu…</t>
  </si>
  <si>
    <t>Mena, Pascual</t>
  </si>
  <si>
    <t>Pascual Mena</t>
  </si>
  <si>
    <t>…eniente: D. Matías Calvo, 23,COI al 25,136 42,929 al 42Í970ídem; D, Elias Montoya, alférez, D. Francisco Frías, ídem, 33.5I * al 23.656 43,o** al 43,022 D. Atanasio Montoya, ídem; D. Pascual Mena, sargento pri 23,865 al 2 3,939mero graduado. La noble decisión de estos militares y su entusiasmo por la" VARIEDADES. legitimidad sondónos del mayor elogio, pues no contentos con haberse cubierto de gloria en nuestros campos, arrostrando todo Concluye el art…</t>
  </si>
  <si>
    <t>Menaza, Melchora</t>
  </si>
  <si>
    <t>Melchora Menaza</t>
  </si>
  <si>
    <t>…pretende fundar la doctrina Fowy Ataré», Doña María Velasco, Doña Vicenta- Ramos y del liberalismo sobre las ruinas del evangelio. Véase si ho el si Vadillo, Doña Tomasa Almarza, Doña Melchora Menaza, guiente párrafo de la memoria de Mr. Carlos Remusat, que man Doña María dél Carmen ,y Doña Mañuela Herrera, D, Juan de dó imprimir la sociedad. Torres y.Roel, Doña .María Manuela Osteret, D. Pedro Dega,,Es un principio de estos, tiempos que el hombre tiene d…</t>
  </si>
  <si>
    <t>Mendez, Carlos</t>
  </si>
  <si>
    <t>Carlos Mendez</t>
  </si>
  <si>
    <t>…824.=Francisco Gonzalez.=:Sr. brigadier D. Josef Núm. 2 de Chile. Capitán D. Gaspar Monteroia. Ramón Rodil, gobernador político y militar de esta plaza, co Núm. 4 de idem. Alférez D. Carlos Mendez. mandante general de la división que guarnece á Lima y fortale Núm. g de idem. Subteniente D. Julián Chuecas , pasó en su zas del Callao. clase al segundo del Infante. Mota. Aunque no podemos asegurar del todo la verdad de Núm. Teniente D. Josef Riofrio. (JV…</t>
  </si>
  <si>
    <t>Mendieta, Alaría</t>
  </si>
  <si>
    <t>Alaría Mendieta</t>
  </si>
  <si>
    <t>…uigrafía. En su consecuencia el la justa causa de la Nación, cupo en suerte del primer extrac catedrático presentó dos de sus discípulos mas adelauados, Don to de la de este dia á Doña Alaría Mendieta, hija de D. Pedro, Angel Ramón Martí, su hijo, y D. Antonio Fernandez. El coronel graduado, y capitán que fue de Voluntarios de Huesca, primero explicó y demostró sobre el encerado todo el mecanismo muerto en el campo del honor, ó parte teórica dé la taquigra…</t>
  </si>
  <si>
    <t>Mendizabal</t>
  </si>
  <si>
    <t>…- Escuadrón de dragones de la Union. Grado de teniente coro nongía de la iglesia metropolitana de Burgos, á D. Pedro Velez nel .á los capitanes D.-Luís Seco y D. Bernabé López: de capitán Mendizabal. a losbtenientes D. Manuel de la Canal, D. Antonio Sánchez y D.. Josef María Sola:-de teniente al; portaguión D. Gregorio El Rey se hi servido nombrar para dos plazas de oidor de la Catbajosa y al alférez Di Miguel Cuellar ; y de alférez al sargento audiencia…</t>
  </si>
  <si>
    <t>Mendo, Luis</t>
  </si>
  <si>
    <t>Luis Mendo</t>
  </si>
  <si>
    <t>…osef Morales, cabo del Josef Fernandez Neira, D. Josef Vena y Aguiar, D. Ramón resguardo, Antonio Vallejo y D. Josef Rodríguez, ayudante de María Artcaga, D. Fernando Sánchez Gil, D. Luis Mendo esta plaza, sufrieron la pena de horca, presenciándolo Josef Ma za, Isidro Amigo y Juan Suarez, les absuelvo libremente y sin ría Vieti, con arreglo á la sentencia. La cabeza del primero se costas, con calidad de que al Arteaga y al licenciado Sánchez ha colo…</t>
  </si>
  <si>
    <t>Mendoza, Pedro</t>
  </si>
  <si>
    <t>Pedro Mendoza</t>
  </si>
  <si>
    <t>…gento primero D Gregorio Castro. cía y González: para el de Gibraltar á D. Josef Vicente de Cas . Escuadrón Je dragones de Lima. Grado de teniente coronel tro: para el de Zahara á D. Pedro Mendoza1 y Vázquez: pira ti de caballería al espitan D. Josef Ruedas: capitán efectivo al gra de Villena á D. Diego Martínez Pelayo: para el de la Puebla de duado D. Pedro Eguía: gradode capitán al ayudante mayor Don Alcocer á D. Joaquín González: para la vara de alc…</t>
  </si>
  <si>
    <t>Menendez, Juan</t>
  </si>
  <si>
    <t>Juan Menendez</t>
  </si>
  <si>
    <t>…raslada el oficio han incurrido ó no en la pena. del Intendente de Cuenca manifestando que habiendo sido puri 74. Si al reconocerse en los fielatos los artículos de entrada ficado D. Juan Menendez, oficial 7.0 que era el 7 de Marzo de se encontrasen algunos prohibidos, ios detendrán los fieles, y 1810 de la Administración general de dicha provincia, podría darán parte á los administradores para que dispongan la forma ocupar ahora la plaza de oficial 4.…</t>
  </si>
  <si>
    <t>Menendez, María Antonia</t>
  </si>
  <si>
    <t>María Antonia Menendez</t>
  </si>
  <si>
    <t>…garse escoltado de unos cuantos soldados de ca que tengan derecho á los bienes que han quedado por abintéstaballería ; ejemplo que siguieron ¡os demás oficiales despavoridos to de Doña María Antonia Menendez , natural de dicha ciudad, sin saber;la ruta que habían de tomar, pues que ni tropa ni mu- muger que fue de D. Antonio Curzo y Hurtado, natural y ve ai dones, ni artillería les habia dejado el ejército .Realista, de cino que fue de esta corte. modo que al rem…</t>
  </si>
  <si>
    <t>Meneos, Rafael</t>
  </si>
  <si>
    <t>Rafael Meneos</t>
  </si>
  <si>
    <t>…éis sostenido vuestro empeño, con admira tar á las personas que se crean con derecho á los bienes que han ble constancia habéis inflamado el espíritu de todos los verda quedado de D. Rafael Meneos, Coronel agregado á su estado deros españoles; habéis llamado la atención á los Soberanos de la mayor, para que en el término de 20 dias acudan á deducirlo por Europa; habéis en fin cooperado eficazmente á la libertad de nues sí o por procurador; prevenidos q…</t>
  </si>
  <si>
    <t>Meneses, Manuel</t>
  </si>
  <si>
    <t>Manuel Meneses</t>
  </si>
  <si>
    <t>…campo á servirse de de su Señoría.. • r este. Se llama á los que se consideren’ con derecho á los bienes De las cutas. Las cubas pueden ser de cantería, ladrillos, abintestato de D. Manuel Meneses, exento, y ayudante que .fue madera, barro, ó de cualquiera otra cosa; anchas, angostas, del Real cuerpo de Guardias de S. M., para que dentro de 30 profundas ó no: redondas ó cuadradas, no importa: todas las- dias'acudan á deducirlo en la escribanía del juzg…</t>
  </si>
  <si>
    <t>Mérida, Miguel</t>
  </si>
  <si>
    <t>Miguel Mérida</t>
  </si>
  <si>
    <t>…rvantes y D. Manuel Peñaranda. Madrid 22 de Diciembre. Batallón de tiliches,. Grado de teniente de infantería al sub • En la'tarde del dia 20 del corriente se dignó el Rey nuestro teniente D. Miguel Mérida, y de subteniente al sargento primero Señor, con S. M. la Reina, los Sermos. Sres. Infantes D. Car D- Alberto Vitoriano. los María; Gefe principal de la Real Academia de S. Fernando, Batallón de Cazadores. El empleo de coronel efectivo de in y D. Francisco de…</t>
  </si>
  <si>
    <t>Merino, Alejandro</t>
  </si>
  <si>
    <t>Alejandro Merino</t>
  </si>
  <si>
    <t>…los naturales perecen, pues que ya no hallan en qué una plaza de alcalde del crimen de la chancillería de Granada á ocuparse. La provincia de Puebla, y otras manufactureras de al D. Alejandro Merino: para el corregimiento de letras de la ciu godón , se hallan del todo arruinadasen la de Zacatecas yGua- dad de Scgovia á D. Domingo Fuentenebro: para el de Aréval» dalajara no han podido desaguar ¡as minas con las máquinas de á D. Joaquín Benito; y para la v…</t>
  </si>
  <si>
    <t>Merino, Alfonso Alocen y</t>
  </si>
  <si>
    <t>Alfonso Alocen y Merino</t>
  </si>
  <si>
    <t>…los agentes que tidnen derramados por tedriide Cuenca , pWr falleciiniurto de D. Diego-Lobado 5 Don e! mundo no. Tu y cosa chica ni grande que no apliquen para Alfonso Colmenero y D. Alfonso Alocen y Merino, á D/flá¡venderlo, en sus: inmensos'repertorios; con la circunstancia de cido Antonio IklwvíírFÍaJ, Di Tomas Trúpita y D. Manuel Per que inada va bueno sp.no' se toman sus lecciones: hasta' las calles diguero: para una canongía de la iglesia colegial dé Roa.,…</t>
  </si>
  <si>
    <t>Merino, Gerónimo</t>
  </si>
  <si>
    <t>Gerónimo Merino</t>
  </si>
  <si>
    <t>…tán de la división Realista de Vizcaya, en atención á sus farticular.) distinguidos servicios, acrisolada lealtad, y heroica decisión Segovia ij de Febrero. por S. M. El Brigadier D. Gerónimo Merino, tan luego como recibió la orden de S. M. para disolver la división de su mando, le dió S. M. se ha dignado rehabilitar á D. Francisco de Prado Orpuntual cumplimiento, á pesar de algunos rumores que han cir doñez, Cónsul general de Ñapóles, en prueba de su fi…</t>
  </si>
  <si>
    <t>Merino, Micaela</t>
  </si>
  <si>
    <t>Micaela Merino</t>
  </si>
  <si>
    <t>…, y en Setiembre del año próximo pasado se hallaba en Tarragona, para que la persona que sepa de él se sirva avi Manuel García, natural de S. Martin de los Pimientos, en sárselo á Doña Micaela Merino, vecina de esta corte, que vive Astúrias, de 23 años de edad, y oficio mozo de cordel, acusado calle de la Comadre, núm. 40, cuarto principal. de haber cantado el Trágala estando embriagado el 19 de Febrero Se halla vacante el partido de médico de la villa de…</t>
  </si>
  <si>
    <t>Mev, Vicente Sanahuja y</t>
  </si>
  <si>
    <t>Vicente Sanahuja y Mev</t>
  </si>
  <si>
    <t>…á su arbitrio, y los interesados gozan la para la de Benavente á D. Manuel Jiménez Navarro: para la de ventaja de no estar expuestos á un robo, y se excusan de llevar Granadilla á D. Vicente Sanahuja y Mev: para Ja de Motilla cuentas con sus criados, con los mercaderes &amp;c. &amp;c., y si llega del Palancar y Campillo de Alto-Buey á D. Zacarías Romero y el caso de que necesiten mas dinero del que han dado, lo hallan Velez: para la de Castro del Rio á D. Josef Manuel…</t>
  </si>
  <si>
    <t>Mi, Josef de</t>
  </si>
  <si>
    <t>Josef de Mi</t>
  </si>
  <si>
    <t>…or conflicto y opresión fueron oidas sus tiernas súplicas. El Ser ejércitos respectivos, para cargarlos á los cuerpos ó clases 4 que supremo dispuso viniera á ésta vuestra ciudad ,D. Josef de Mi correspondan; y llevará cuenta y razón de los cargos dé esta cla randa y Cabezón , Coronel del regimiento provincial de Montese que remíta, y denlos que reciba de los Interventores de los rey ; y conociendo antes de tomar disposiciones, para guarnecerla demas…</t>
  </si>
  <si>
    <t>Miaulis</t>
  </si>
  <si>
    <t>…nota ya en las grandes ha podido saberse de cierto hasta el dia. Una división de 50 na solemnidades públicas el anterior aparato de policía y gendarmas, ves griegas mandada por el capitán Miaulis estaba encargada de cu va vista llamaba la atención de los espectadores, chocando in observarlos. El capitán de un navio extrangero encontró esta di finito á los extrangeros. De este modo la libertad y la seguridad visión el 20 de Agosto en el canal que media…</t>
  </si>
  <si>
    <t>…los cuales traen noticias de Madras, que llegan al verdad piden confirmación, la escuadra egipcia fue atacada por. 15 de Abril, y de Calcuta hasta el 20 del mismo mes. El conmo«1 almirante Miaulis en Zea, donde pretendía hacer un desem doro Grant, que manda la fuerza naval de la expedición contra barco dirigido contra Atenas. Los griegos incendiaron tres fra Jos birmanes, se embarcó en Madras el 23 de Abril á bordo de gatas egipcias, como igualmente ot…</t>
  </si>
  <si>
    <t>Michelena, Ignacio</t>
  </si>
  <si>
    <t>Ignacio Michelena</t>
  </si>
  <si>
    <t>…nambuco y Bahía , á fin de reprimir con la ma cial mayor: la de segundo á D. .Manuel Fermín Cklon: la de ter yor presteza los síntomas de descontento que podrian manifestar cero á D. Ignacio Michelena, y la de cuarto á 0.-Josef deiavio; se contra el nuevo Gobierno. suprimiendo por ahora las cuatro restantes que existían en 7 ce —El célebre Thorwaldson, digno sucesor de Canóva, está en Marzo ^ ib:o. cargado de construir un monumento en «honor de Pío va. Los…</t>
  </si>
  <si>
    <t>Micr, Ramón de</t>
  </si>
  <si>
    <t>Ramón de Micr</t>
  </si>
  <si>
    <t>…. Manuel Fernando Aramburu: una canongía de la iglesia colegial de Covadonga, diócesis de de teniente coronel al capitán D. Ramón'dé la Tapia: de capitán Oviedo, por traslación de D. Ramón de Micr á la abadía de al'teniente D. Pedro Casanova: de teniente al alférez D. Maria Arenas en Gibrales, á D. Antonio de la Cuesta; y para otra dé no Icásatj : de alférez al sargento primero D. Pedro Pablo Vi la iglesia colegial de Vitoria, en el obispado de Calahor…</t>
  </si>
  <si>
    <t>Mier, Francisco</t>
  </si>
  <si>
    <t>Francisco Mier</t>
  </si>
  <si>
    <t>…gle, Sres. Le Deist, Kibalan, Lesea D. Miguel Guzman, teniente de húsares de Fernando vii; y compañía, D. Josef Cifuentes y Prada, D. Josef de Rada, D. Josef Arencon, subteniente; D. Francisco Mier, id del ba D. Manuel Moscoso Peralta, D. Josef Villegas de la Concha, tallón ligero Leales Corianos; D. Bernardo Quirós, alférez, D. Juan Behic, señores Behic, Tanébot y compañía. con su asistente; D. Francisco Caro , subteniente del batallón de Se halla vaca…</t>
  </si>
  <si>
    <t>Mier, Ramón de</t>
  </si>
  <si>
    <t>Ramón de Mier</t>
  </si>
  <si>
    <t>…do griego haga por con de la metropolitana de Toledo á D. Lorenzo Hernández Alba; traer un empréstito para poder concluir felizmente tan noble y para el de la catedral de Cuenca á D. Ramón de Mier yTcran. empresa. En su consecuencia, yen virtud de sus poderes, ha elegido el poder ejecutivo a los Srcs. Juan Orlandos y Andrés También se ha servido S. M. nombrar á D. Felipe Sobra Lmiot, autorizándolos pa.ra tratar en los términos, condiciones rlo , Decano…</t>
  </si>
  <si>
    <t>Migoni, Francisco Borja</t>
  </si>
  <si>
    <t>Francisco Borja Migoni</t>
  </si>
  <si>
    <t>…istribuyeron , alternativamente der é instrucciones competentes y amplias que dirigió ton-fecha por el Sr.~ Vicedirector y Capitán general los premios á los ni del 15 al ciudadano D. Francisco Borja Migoni, qué de-áritemaños yíniñas-de las escuelas de esta ciudad' y. arrabales; á saber: no está de acuerdo con las casas mas respetables de Londres (Y). niños: nueve premios de banday una medalla de plata á los que Puede haber alguna diferencia en tanto ó cuanto po…</t>
  </si>
  <si>
    <t>Migue</t>
  </si>
  <si>
    <t>…l de Austria y Real llería tirada por elefantes, que cuando menos equivale á la nues de Eaviera, el Príncipe Juan de Sajonia, la Princesa y el Infan tra conducida por caballos. te D. Migue!, honraron con su presencia el baile dado por el Prín Lo que hay de mas admirable es que los primeros boletines cipe Metternich con motivo del matrimonio del Archiduque de nuestro ejército hablaban de estes formidables birmanes como de una horda; y he aquí qu…</t>
  </si>
  <si>
    <t>Miguel</t>
  </si>
  <si>
    <t>…cumplidos se procede __ F.J Emperador de Rusia ha conferido la orden de S. Andrés rá á los ejercicios que determinarán los jueces examinadores que al Rey de Portugal y ‘al Infante D. Miguel. El Barón de Sri;o- al efecto nombrará dicho Sr. Patriarca, y en vista de su censura gonnft, Gentil hombre de Cámara,.y dependiente del Ministerio propondrá á S. M. los que juzgue mas á propósito para el servi de Relaciones exteriores, ha sido encargado de ll…</t>
  </si>
  <si>
    <t>…, ycerrar las últimas llagas de la revolución.’* ,; - ' ■■ Ministerio de los Negocios del reino. „ Éstas palabras encierran ciertamente la idea de mejorar la ■ Habiendo el Infante D. Miguel ini muy amado .y apreciasuerte de los'contribuyentes; pero la intención benéfica deS, M., tío Hijo, Comandante en gefe de mi Real ejército , tenido vehe de cerrar las últimas llagas de la revolución, no autoriza á pen mente* presunciones de que, se tramaba eh…</t>
  </si>
  <si>
    <t>…ido, con lo que se suelto reasumir la autoridad de Generalísimo de mis Reales ejér hizo tanto mas digno de la estimación pública, cuanto mas ne citos, y dar la dimisión al Infante D. Miguel del cargo de Co cesario es siempre el ejemplo de una persona elevada cuando se mandante en gefe del ejército, de que le había hecho merced, trata de dar cumplimiento á las órdenes soberanas. prohibiendo á todas las autoridades, y á todos y cualquiera ds mís v…</t>
  </si>
  <si>
    <t>…Decreto. marques de Palmella.-s.Ss. Josef Fermín de Silva Giráldes Teniendo en consideración lqs. pocos años, y falta de expe Quclhas. riencia en los negocios públicos del Infante D. Miguel, mi muy Con esta fecha y en los: mismos términos se escribe al viz amado y caro Hijo, lo cual le ha hecho obrar jen sentido con conde de Veiros. tra rio de lo que le convenia, inducido por los consejos y- suges Al gobernador, de la plaza de Peniche.tiones sin…</t>
  </si>
  <si>
    <t>…a circunstancia, que sabrá muerte, profrió motu, y con grande admiración de su familia,, con satisfacción. pidió un sacerdote, que le confesó dos veces, y le administró El Infante D. Miguel, tan luego como recibió la carta de su los sacramentos. Esta tierna ceremonia se hizo en presencia de la augusto Padre, obedeció la orden que en ella se le daba de pre mayor parte de los habitantes del pueblo, á quienes declaró en sentarse en el navio Windtor…</t>
  </si>
  <si>
    <t>…ingún modo le pertenece, añadiéndole una condición Lisboa i2 de Maya. .que no puede sufrir. Se os propone ahora deliberar sobre eada una de las adicio Carta del Sermo. Sr. infante D. Miguel al Rey su augusto Padre. nes, no desecharlas todas, como se pretende; y debo advertir Amar y servir á V. M. ha sido desde que nve conozco la que aunque yo no haya propuesto la cuestión preliminar lo está principal Ocupación de mi vida, y el único objeto de mi…</t>
  </si>
  <si>
    <t>…se según su rito; pero no S. Davu. po del gobierno intruso, correspodientes á la testamentaría de que se horroriza al pensar que pueda haber en Inglaterra vasa- su difunto hermano D. Miguel; y enterado S. M., teniendo pre . líos del Rey que profesen otra religión que la fundada por Jienri- sente que estos depósitos, los de abintestatos, caudales venidos de América y demás se encuentran en el propio caso que los de * que vm, y apenas puede mirarl…</t>
  </si>
  <si>
    <t>…Alejandre, comandante de la Milicia Real.=Francisco •es fácil conocer que n.o tienen otras que las que copian de los Simeón González, secretario.” diarios franceses. ’ El Infante D. Miguel es objeto de un desenfrenó general en NOTICIAS EXTRANGERAS. tre los radicales. Estos hombres, que se ihan hecho de repente tan zelosos de la inviolabilidad de! poder Real, no pueden per ÍAVIERA. donar á este joven el haber-levantado en el año anterior el tro…</t>
  </si>
  <si>
    <t>…s divertido para los hombres que conocen ambas El telégrafo de Brest ha anunciado la llegada 4 aquei puerto Américas, sus verdaderos recursos y su amor á la metrópoli, del Infante D. Miguel, hijo del Rey de Portugal, con su co y para los que han sido actores en los acontecimientos de los xo mitiva. años últimos, que el oír hablar en Europa magistralinente sobre? PORTUGAL. la grandeza que se ha querido dar á los hombres y á Los sucesos, Lisboa gi…</t>
  </si>
  <si>
    <t>…or la primera vez. á París. el Grande, y que en tiem Parts j de Junio. —I-'1 marina rusa fundada por Pedro po de Catalina 11 se componía de 45 navios de línea, asciende El Infante D. Miguel ha desembarcado en Bresf, acompaña en el dia a 70 de estos, 18 fragatas, 26 cuters, 7 briks, 54 do del conde de los RiOs. schooners, 20 galeras, 25 baterías flotantes y ai lanchas caño — Por el telégrafo sé ha dado orden 4 las tres goletas de guerra, neras, a…</t>
  </si>
  <si>
    <t>…lta para el 4 de Junio en Nymphetn- que también Jo Jiay allíaqui y en todas paites con motivo de bourg. haberse restablecido eí antiguo Gobierno en España, y hablarse __E1 Infante D. Miguel salió de Brest el dia 8, según se cree, -Oe expedición; paro los federales sabremos sostener nuestro siste con dirección á Nantes. ma , á pesar de la poca armonía que reina , y de la pobreza á que _Las sesiones de las Cámaras de los dias 8, 9 y io no .ofrecen…</t>
  </si>
  <si>
    <t>…generales de sus Reales ejércitos, en atención á sus distinguidos ocasionó el incendio del palacio de Carlston el dia 8 del corrien méritos y servicios, á los Mariscales de Caiñpo D. Miguel de te, entró con e] tropel un Watekman (guardia) en el aposento Ibarrola, marques.de Zambrano; D. Blas de Fournás, y Don del. Rey, y viendo a un hombre con su gorro calado, que no Francisco de Paula Berpuy y Valda, Conde de Montealegre, ca hacia nada, y mirab…</t>
  </si>
  <si>
    <t>…uel que experimentan. Mr; Bukton ocupaba'el lugar “de la y media oda dá: ceremonia acWMtmbrada s S. Á-. R;-el Infan presidencia; sir Jacobo Mackintcsh, Mr. Martin, protector co te D. Miguel. El augusto joven estaba condecorado con el cornocido de los pobres animales en el parlamento , Mr. Broonie , y don azul. Después acompañado del conde de Rio-Mayor hizo algunas otras personas no menos sensibles, asistían á la asam una visita al Príncipe y Pri…</t>
  </si>
  <si>
    <t>…tevideo, su fecha 4 de Abril. — Ayer dia de S. Juan se iluminó ia fonda Meurice , donde es „E! Jano, de Leith, capitán VVedle , entró esta mañana en tá alojado S. A. R. el Infante D. Miguel, en honor de los dias este puerto de vuelta de la pesca la ballena, y dará la vela del Rey Juan vi. para Londres dentro de pocos dias. Salió de las Malvinas el 10 — Se observa hace mucho tiempo que nuestros liberales van á «el mes último de Marzo, y allí vió…</t>
  </si>
  <si>
    <t>…ma 19 de Marzo á las sérvicios del'mariscal de campo barón de la Barre, se ha digna ti de la noche de i824,:=Mateo Ramirez.reSr. comandante do concederle el gobierno de Gerona: al brigadier D. Miguel de militar de la división móvil y gobernador de las fortalezas deí Cabra el de Almena: á los coroneles D.Isidro López Arce el de Callao brigadier D. Josef Ramón Rodil. Salamanca, y á ü.Domingo Díaz Peréz el de Cinco-Villas, en ' ,,0tro á que se refiere el ant…</t>
  </si>
  <si>
    <t>…ncia, y por consiguiente á la Europa, que todo lo que pu 5.0 ,,Nuestro Miriistio &amp;c.” diera inventa: fia especulación y legislación liberal. La Francia _ El Duque de Beja (Infante D. Miguel} sale mañana para necesita descanso, y conocemuy bien que no puede gozarlo si no Viena con toda su comitiva. se adhiere fuertemente a su.actual Gobierno. Vemos con satis _ Uno de nuestros periódicos inserta hoy. una caita en que se facción que el Rey actual e…</t>
  </si>
  <si>
    <t>…emplearse nias&gt; puros sentimientos. Puerto—Príncipe Enero 9 de &gt;8’^ .¿rSé- para poner á cubierto de sus infames atentados los preciosos ob fior.rr A L.R. P. de V. M. =: El coronel comandante Miguel jetos de la Religión, el Rey y la Patria, y nuestra existencia Valbuena.rrPor la clase de capitanes el primer ayudante Gaspar fcivil y política. Innumerables españoles que no han amancillado Escalada.crPor la clase de Tenientes el segundo Ayudante Pablo Su ho…</t>
  </si>
  <si>
    <t>…en ellas su nombré. Las roces jaque v mate (echec et que Sé celebrará en S. Dionisio por el Rey Luis xvm. mat) son corrupción de estas dos persas, ckah mat, el Rey ha _E1 Infante D. Miguel llegó á Chalons el dia 5 con uña nu muerto. / : merosa comitiva. Mientras se le preparaba la comida pasó S. A. R. — El Gil Bl'at de la revolución, cuya publicación próxima se á la catedral; y á su salidp. repartió muchas y cuantiosas íimos- anunció^ acaba hoy…</t>
  </si>
  <si>
    <t>…*HenS. M. se ha servido conferir, í consulta de Ja Cámara,'pla riquez Dávalos, en 1^ capilla de S. Francisco Javier, de la villa zas de oidores' en la Real audiencia de Cataluña á D. Miguel de de Hite. Do^ Ana María, Doña Rita, Doña Rosa y- Doña Castells, alcalde del crimen delamisma audiencia, á D. Miguel Josefa María Angiiiano, cómo nietas de D. Josef Anguiano, en de Bataller y Arroyo', D. Vicente Ruiz Morguecho y Cárcel, y cabeza de. Luis de…</t>
  </si>
  <si>
    <t>…onias rebeldes, no trataba de poner obstáculo alguno á los tenerlo dentro de sus muros. designios de la Francia. Pero esta especie no es exacta; pues e* —El Duque de Beja (Infante D. Miguel) ha llegado á Strasburobjeto de la nota creemos se ha limitado á manifestar á nuestro go el 8 del corriente, y permanecerá algunos días en esta ciudad. Gobierno, que el de Francia ha enviado una escuadra á las Indias Entre las obras que la facción antimonárqu…</t>
  </si>
  <si>
    <t>…el para tres canonjías de la catedral de Albarracio, vacantes por Niger no pasa de 1500 pies sobre el nivel del Atlántico: por Jos respectivos ascensos de D, Pascual López Eraso y D. Miguel consiguiente debe mirarse el paso de este rio al Nilo como física Alpuente á las dignidades de chantre y deán de la misma ca mente imposible. tedral, y por el de IX Ramón Laplaaa á otra de la de Lérida, á He aquí el extracto de la carta del teniente Clapperto…</t>
  </si>
  <si>
    <t>…ercer Carlsruhe 2j de Octubre. ¿apremio no se hubiese realizado la cobranza de las cantidades que le motivaron, el Intendente ó subdelegado- (sin levantarlo) • S. A. R. el Infante D. Miguel ha llegado aquí con ittií nu dará cuenta á S. M. por los conductos establecidos, para que se merosa comitiva: al momento participó su entrada á S. A. R. digne tomar la providencia extraordinaria que corresponda. el Gran Duque, quien envió la misma tarde al ba…</t>
  </si>
  <si>
    <t>…unich 3 de Noviembre. vela inined.atañiente en un barco pescador, y tan pronto co mo se acercó á aquel le arrop» dos arpone* de ballena. Su* a.etas S. A. R. el Infante de Portugal D. Miguel h3 llegado aquí mnaiimnje* —• • i*ntflnL' t f 1 &gt; .* r.,*» r~ r\ ivY . ¡ _ _ x/ esta mañana , y se ha apeado en la fonda del Cieno de oro. Dos granaderos están de continua centinela de honor á la puerra. (ij) Asi se llama en Alemania el matrimonio de un Prin…</t>
  </si>
  <si>
    <t>…ta justa observación véase la gaceta nú Segundo batallón. Grado de teniente coronel á los capita mero 149 , artículo de Londres. nes D. Josef Bello, D. Josef Uguet, D. Pedro Peña, D. Miguel (2) Sin admitir ni impugnar la causa á que este sabio viageVentura Bahamonde: capitán efectivo al teniente D. Josef Igna ro atribuye el estado del espíritu político de Colombia , nos apro cio Tiscar : grado de capitán á los tenientes D. Juan Gil, Don vecharem…</t>
  </si>
  <si>
    <t>Milagro, Santiago</t>
  </si>
  <si>
    <t>Santiago Milagro</t>
  </si>
  <si>
    <t>…recio que hizo el Ministro de las mociones del lord Corregi re le parará; el. perjuicio que haya lugar. dor á nombre de los naturales y habitantes de América; del ge Por muerte de D. Santiago Milagro, natural de Tarazona, en neral Conway; del antiguo gobernador de Masachusett, Pounal; Aragón, subteniente del regimiento infantería de Murcia, ocur del coronel Barre y demas hombres juiciosos y experimentados. rida en la.ciudad de Almagro el 27 de Abril de es…</t>
  </si>
  <si>
    <t>Millan, Domingo</t>
  </si>
  <si>
    <t>Domingo Millan</t>
  </si>
  <si>
    <t>…e horca, y to en tercios, ó según se convenga: los que aspiren á dicha plaza confiscación de bienes á favor .de S. M. dirigirán sus memoriales al escribano de ayuntamiento, que se D. Domingo Millan , presbítero secularizado , de edad de 25 recibirán por 20 días desde esta publicación. .años; Francisco Montero, de la de 44, y Manuela Millan, de la Respuesta y reflexiones sobre las cartas de D. Roque Leal de 29, todos tres naturales de la villa de Almadén…</t>
  </si>
  <si>
    <t>Millan, Vicente</t>
  </si>
  <si>
    <t>Vicente Millan</t>
  </si>
  <si>
    <t>…invierno. D. Bartolomé Eustsmanfe y D. Julio González, por des afectos al Rey nuestro Señor, fiscal ídem; en idein. COMISION MILITA* PERMANENTE DE CADIZ. D. Josef María Guerrero, D. Vicente Millan y D. Manuel Carballo, por delitos políticos, Gscal idem: en idem. Estado que demuéstra las causas que existen á cargo de la misma, D. Miguel Septiem, D. Andrés Rojo Cañizal y D. Francis con expresión del nombre de los acusados, fiscales que las actúan, co Rodríguez, por correspon…</t>
  </si>
  <si>
    <t>Millct, Santiago</t>
  </si>
  <si>
    <t>Santiago Millct</t>
  </si>
  <si>
    <t>…procederá á lo que haya lugar. fieras, idem D. Carlos Varea, idem D. Antonio García. Se halla vacante una de las plazas de médico titular de la ciu Húsares de idem. Sargento mayor D. Santiago Millct, te dad de Santander , con la dotación de 800 ducados anuales, y su niente D. Pedro Josef Nuñez, idem D. Tomas Cornejo, pasó obligación asistir alternando con otro médico al hospital de San al batallón de Arequipa en su empleo, alférez D. Josef Árgüero, Rafae…</t>
  </si>
  <si>
    <t>Miller</t>
  </si>
  <si>
    <t>…r. Albino Odena, que también Ies acompañaron. decantados colombianos han perdido casi toda su caballería man Los beneméritos habitantes ¿c, pueblo de Arequipa, que tan dada por el general Miller y el coronel Raulet, y presidida por tas pruebas tienen dadas en favor de nuestra cau-.a , dieron este el en gefe de su ejército Sucre y el de la división de Chile Pin dia ia última; pues desde el momento que empezamos ñ ocupar to; los cuales hubieran caído i…</t>
  </si>
  <si>
    <t>Mina</t>
  </si>
  <si>
    <t>…plenitud del Gobierno.de S. M. el del monasterio, y de dos hospitales que sostiene á sus expensas. Señor D Fernando vil en estos países, tengo la satisfacción de Los diálogos del general Mina en Francia. Esta obra,'que acompañar á V. E. ejemplares impresos de la orden general, y, saldrá por cuadernos de cinco á seis pliegos, trata sobre I9 en—, por ella quedará V- E. complacido de ver se há llevado á efecto irada de ios franceses en España, y las…</t>
  </si>
  <si>
    <t>…a, pecto á la causa que tiene pendiente en dicha villa. administrador de ia finca. a8. La de Hildegardo Torrecillas del Puerto, sobre reuniones Los suscriptores á los diálogos del general Mina en Francia sospechosas: sentenciado á cuatro años de castillo, pudiendo re podrán ir á recoger el cuaderno 2.0 á la librería de la viuda de dimir dos por 200 ducados; aprobada en 6 de Noviembre, seña Cruz, donde se venden los cuadernos sueltos á 5 rs.; y en l…</t>
  </si>
  <si>
    <t>Miñano, Fernando Gil</t>
  </si>
  <si>
    <t>Fernando Gil Miñano</t>
  </si>
  <si>
    <t>…giosas y los oficiales del regimiento de Lanceros de la Guardia en otra ocasión: aprobada en 18 de Julio. Real y de los voluntarios Realistas. La compañía de granaderos 16. La de D. Fernando Gil Miñano, sobre conmociones de este cuerpo hizo repetidas salvas durante la función. Por la populares y reuniones clandestinas, fue condenado por la comi noche hubo iluminación general y fuegos artificiales: la música sión en la multa de too ducados á disposición del…</t>
  </si>
  <si>
    <t>Minciaky</t>
  </si>
  <si>
    <t>…el 5 de Mayo poder ir aun á la Puerta á causa de su indisposición; y como para Lititz', donde permanecerán hasta el it, en que se pondrán posteriormente parece se ha autorizado al caballero Minciaky á én camino para Praga. El Príncipe Imperial y el Archiduque que abra la cancillería rusa , y establezca el1 correo ordinario en Francisco Carlos seguirán á su augusto padre algunos dias des los términos que estaba antes, se supone que estas disposiciones pué…</t>
  </si>
  <si>
    <t>Minio, Vicente</t>
  </si>
  <si>
    <t>Vicente Minio</t>
  </si>
  <si>
    <t>…to al margen mente sobre las condiciones de una buena confesión y comunión, yá que asistieron todos los alumnos de esta Real universidad con de la referida solicitud, declarar que D. Vicente Minio no ne sus respectivos catedráticos y dignísimo cancelario , se juntaron á cesita de purificación , pues está satisfecho y agradecido de los las ocho de la mañana en el suntuoso templo de S. Juan Bautista servicios que hizo á su Real Persona, librándole la vid…</t>
  </si>
  <si>
    <t>Ministro</t>
  </si>
  <si>
    <t>…se hizo nuestros intereses contra los proyectos de los Ministro*. Porque pedazos. Estaba cargado de azúcar, café-, cochinilla, pesos du si ños hemos dé .itener ¡í las palabras del Sr. Ministro" del Inte ros &amp;c. Se han ahogado muchos pasageros, y un rico español rior , no d -beremos ver aquí mas que el dictamen particular de que volvía á Europa ha tenido el dolor de perder á su muger y los Ministros. ¿ . _ cinco hijos con la mayor parte de su hacien…</t>
  </si>
  <si>
    <t>…ecido mucha gente. echado la Cámara de los Pares el proyecto de ley propuesto por __El correo Alliot, despachado por el Gobierno francés, llegó Air. Viilele. Nada tenemos con este señor Ministro; pero hay á Douvres el 6 con pliegos para la embijada, é inmediatamente razones muy poderosas para estar descontentos por su conducta se puso en camino para Londres. En la mañana siguiente llegó bajo diversos aspectos; al mismo tiempo que confesamos que no ot…</t>
  </si>
  <si>
    <t>Ministró</t>
  </si>
  <si>
    <t>…e su existencia es lá misma, de mes 98 35; las ampliaciones qué necesitan para adquirir y para conservar son semejantes; Estas deben pues concederse en la misma forma Discurso del Sr. Ministró del interior Sobré eí proyecto de ley rela- á unas y á otras por simples mandatos, contando desde el dia de tao á las comunidades religiosas. la restauración; lo cual nó tiene otro efecto sino hacer qué la so ciedad; á quien secoricede, goce los derechos civi…</t>
  </si>
  <si>
    <t>…ital el emba El dia i.° subió toda la columna al Real sitio, estando á la jador extraordinario y ministro plenipotenciario de S. M. Bri cabeza de ella su coronel general el Excmo. Sr. Ministro de la tánica Sir Guillermo A-Court con su comitiva. S. E. se em Guerra. A las nueve relevaron los voluntarios las tropas de la barcó en Aldeagallega, y desembarcó en Caes do Sodré, donde guardia Real, que la daban en palacio. No puede explicarse cuan esperaba…</t>
  </si>
  <si>
    <t>Miralles, Antonio</t>
  </si>
  <si>
    <t>Antonio Miralles</t>
  </si>
  <si>
    <t>…o el fruto natural de la legitimidad, y robuste te general conde de Penne Villemur: al mariscal de Campo Don cerse cada dia al abrigo de nuestras leyes tutelares. Pedro Baylrn: al coronel D. Antonio Miralles, director déla „La ciudad de Parts ha querido consagrar este año el aniver Fundición de Artillería de bronce de Sevilla; y al segundo te sario de la restauración, haciendo desaparecer las ruinas de aque niente coronel de Ingenieros D. Tomas de Soldevdla , agr…</t>
  </si>
  <si>
    <t>Miranda</t>
  </si>
  <si>
    <t>…é estos cúmplan con las obligaciones de su asiento. y gritar „viva el Rey Fernando vii,” y que tanto honra al Art . 20. Tendrá asimismo facultad para reconocer la cuenta intrépido Sr. Miranda , tan acreditado siempre por sus militares y razón de los hospitales; almacenes y todos los establecimientos sucesos, Jaca lees deudora de la preferencia cpn que entusias de la Hacienda militar , y también los libros que los Comisario^ mada reconoció vuestra…</t>
  </si>
  <si>
    <t>…cosas por algún tiem que se imprime en Bogotá titulado el Constitucional. Su principal po de su orden regular, y ejecutar castigos prontos que ;irvan redactor es un hijo de aquel general Miranda que hizo cierto pa de penas á unos, de freno á otros, y de confianza a todos en la pel en Francia en los primeros años de la revolución. Lo que se recta é Invariable justicia de S. M.; se ha servido resolver que halla mas digno de notarse es la discusión de u…</t>
  </si>
  <si>
    <t>Miranda, Cid</t>
  </si>
  <si>
    <t>Cid Miranda</t>
  </si>
  <si>
    <t>…comprobación que por conducto directo, que la escribanía de provincia de D. Luis López de Castro. no nos deja dudar, se sabe que en Londres corría muy fundada Por providencia del Sr. Cid Miranda, alcalde de la Real Ca la voz en estos últimos díasde que se habia recibido allí la noticia sa y Corti , y á voluntad de su dueño, se manda sacar á pública oficial de haber estallado una revolución en aquella república, y subasta por término de 30 días una ca…</t>
  </si>
  <si>
    <t>Miranda, Genaro</t>
  </si>
  <si>
    <t>Genaro Miranda</t>
  </si>
  <si>
    <t>…seasen, por .él pue nerse de acuerdo con los descontentos. blo con grave perjuicio de la quietud pública; y por último, al —El domingo último acaeció un suceso tan triste como- ex teniente D. Genaro Miranda a que sea apercibido por la con-</t>
  </si>
  <si>
    <t>Miranda, Julián Cid</t>
  </si>
  <si>
    <t>Julián Cid Miranda</t>
  </si>
  <si>
    <t>…mar y por anuncios. '.,.utierra que indicaban alguna operación hostil.; A la noche sal'e“ ron de Veracruz fuerzas.de infantería, caballería y. artillería para Por providencia del Sr. D. Julián Cid Miranda , Alcalde de el punto de\Jacambo, situado en la playa frente de la isla délos Ja Real Casa y Corte, y escribanía de provincia de D. Valdome-u Sacrificios. Él norte les impidió alguna ejecución.marítima, pues jo Morakda, se hace saber á todos los que se créan…</t>
  </si>
  <si>
    <t>…íficos, y hasta á las la testamentaría de esta y su estado, la cual se halla radicada en mugeres, y cada cual hace lo que quiere. El ayuntamiento se ha el juzgado de provincia del Sr. D. Julián Cid Miranda y escri disuelto por sí, y sus individuos se niegan á concurrir aunque banía de D. Valdomero Moralcda. Lo que se anuncia á instancia los llamen. La emigración en estos últimos dias ha sido asom del defensor nombrado judicialmente á aquel ,.á fin de que llegue…</t>
  </si>
  <si>
    <t>Miranda, Julián Cid y</t>
  </si>
  <si>
    <t>Julián Cid y Miranda</t>
  </si>
  <si>
    <t>…o dé quin hasta los pensamientos de todos los demas. ce días por sí ó mediante procurador ante el tribunal del Señor El extracto siguiente es sacado del escrito de una persona dig D. Julián Cid y Miranda, Alcalde de Casa y Corte, donde se na de toda fe, que ha sido testigo de todos los acontencimientos halla radicada su testamentaría. que relata, y puede servir, aunquede fecha mucho mas posterior, Se cita á los herederos de D. Antonio Moreno Galea, para de co…</t>
  </si>
  <si>
    <t>Miranda, Vicente</t>
  </si>
  <si>
    <t>Vicente Miranda</t>
  </si>
  <si>
    <t>…cantando el trágala, blasfemando de Dios, mando de las compañías que guarnecen las provincias de Potosí: y arrancándose á sí mismo la vida.....! Volvamos á repetir, queel ■espitan D. Vicente Miranda, grado de teniente coronel de in que haya de estar en Ja gracia de tales hombres, e» preciso que fantería: capitán graduado de teniente coronel D. Manuel Ma se haga un rebelde, un perverso. ría Sierra, comandante de infantería. NOTICIAS DE ESPAÑA. ■ Guarnició…</t>
  </si>
  <si>
    <t>Mirantes, Joaquina</t>
  </si>
  <si>
    <t>Joaquina Mirantes</t>
  </si>
  <si>
    <t>…rse del pretexto de la debilidad de su anti Doña Tomasa Cianea: Luis Argenson: Doña Micaela López gua aliada para darle la ley, ó abandonarla á la merced de sus Gamiza y Salinero: Doña Joaquina Mirantes: Doña Benita y enemigos. Dona Avelina Carmona: Magdalena Sulp: Juliana Barroso y , Recorren las épocas de las riquezas que se derramaban por Doña Magdalena Ortega Jarava, legatarios todos de Doña Luisa la Europa en oro, plata y frutos, y preguntan ;si podrá h…</t>
  </si>
  <si>
    <t>Miri</t>
  </si>
  <si>
    <t>…te coronel del cuerpo graduado .de, coronel ca de Colombia &amp;c- D. Fernando Cacho, coronel efectivo de infantería'.'d , , Madrid üij de Diciembre. Guarnición de Potosí. Subtcn.ente D. Miri*nqi‘j¡S»fti\j¡,¡ncros, Por molucion á consulta de la Cámara se ha' servido el - grado-de teniente de infantería. :</t>
  </si>
  <si>
    <t>Miro, Cipriano</t>
  </si>
  <si>
    <t>Cipriano Miro</t>
  </si>
  <si>
    <t>…mucho tiempo, tanto porque la introducción extrangera no mero ayudante mayor D. Francisco Lucero, idem graduado de se lo permite, como porque faltan los españoles que las estable capitán D. Cipriano Miro, teniente primero graduado de capicieron y fomentaban. L). Melchor Alvarez, idem segundo D. Manuel Alvarado, Asi se buscan, señores del Grito de Sombrerete, los resultados ídem D. Josef Puertas, subteniente D. Manuel Dulantro, idein para convencer. Si vmds. h…</t>
  </si>
  <si>
    <t>Mirón, N.</t>
  </si>
  <si>
    <t>N. Mirón</t>
  </si>
  <si>
    <t>…perentorio término de 40 dias, sentados desde el en lamentarla. Llegó al castillo con D. Manuel Seraplo de Calvo y que se publique en la gaceta, se presenten por sí ó sus apodera D. N. Mirón. Traían el empeño de que el castillo, en caso de dos á firmar la referida oposición en casa de D. Hilario de Tor rompimiento, no dirigiese sus tiros contra el edificio del hospi res , primer médico de Cámara de S. M., y presidente del con tal, que lo señalarí…</t>
  </si>
  <si>
    <t>Mitjans, Antonio</t>
  </si>
  <si>
    <t>Antonio Mitjans</t>
  </si>
  <si>
    <t>…n inmenso parque de artillería, mas de c¡&amp; rio general de la ciudad y arzobispado de Tarragona, se' cita y fusiles que el gobierno revolucionario tenia depositados en la emplaza á D. Antonio Mitjans, racionero y organista de ia mis fortaleza del Real Felipe, gran número de carabinas y sables, ma Sta. Iglesia, para que'eñ.el preciso término de 60 diascom— una cantidad prodigiosa de municiones y víveres, útiles navales, parezcá.personalmente á cumplir las…</t>
  </si>
  <si>
    <t>Mjirtinez, Francisco</t>
  </si>
  <si>
    <t>Francisco Mjirtinez</t>
  </si>
  <si>
    <t>…ce: y el capitán del estado maMaría Preisler: en sumario. Juan Torres, por aprehensión de arma prohibida, fiscal De;» yor de} ejército Realista del Peló D. Mariano Cúteres 1 léase Don Francisco Mjirtinez: en ídem. Mariano Herreros. EN LA IMPRENTA REAL</t>
  </si>
  <si>
    <t>Mo</t>
  </si>
  <si>
    <t>…bianos habian comenzado á poner en ejecución aquel adagio -.fiá Vicente Alies, natural de Pandiello en Astriñas, de edad de ronse los huespedes, pelemos el gallo. El ejército del general Mo ao años, tabernero en la calle de Santa María del Arco, acusa rales tuvo que retirarse dejándolos sin enemigos exteriores, y do de haberse proferido en su taberna algunas expresiones contra ahora buscan los interiores. A unos los hacen culpables del esta el S…</t>
  </si>
  <si>
    <t>…atro de la guerra civil. Que el coronel Benavente tu Monarquía española. vo que obtemperar con el almirante Guise y el general Santa Con este motivo pasó á Lima desde el Callao el general Mo cruz, porque si nc lo hubiese hecho asi, le habrían dejado en net, y nombró gobernador de la ciudad al conde de Villar de Arica, sin víveres ni trasportes, en circunstancias que el enemi Fuertes, por no haber querido admitir este destino el marques go se hall…</t>
  </si>
  <si>
    <t>Mo-, Juan Marchante y</t>
  </si>
  <si>
    <t>Juan Marchante y Mo-</t>
  </si>
  <si>
    <t>…to primero D. Alanuel Llanos. de Ribera y Alvarez: para la de Calasparra á D. Miguel Gar Escuadrón de húsares de Fernando sen. Gradode-coronelal cía Manfredi: para la de Campana á D. Juan Marchante y Mo- teniente coronel mayor D. Gabriel Perez: de alférez al sargento lero: para la de Baños de Jaén á D. Manuel Romero y Rivas: primero D. Juan Sánchez y al cadete D. Josef González. para la de Morata á D. León Chamochin: para la de Monforte Al coronel de milicias…</t>
  </si>
  <si>
    <t>Mobct, Antonio</t>
  </si>
  <si>
    <t>Antonio Mobct</t>
  </si>
  <si>
    <t>…uisición con que fueron acompañados los para satisfacer gustoso tan justos deseos, se presentó el acredita citados docummtos, el mismo augusto Señor le manda responda: do realista D. Antonio Mobct, Abanderado del batallón, ofre Que el territorio de la margen izquierda del L¡rugay, hoy Estado ciéndose costear la bandera. El Ayuntamiento accedió á su gene cisplatino, efectuó su íntima unión al Brasil en la plenitud de su roso proceder, y desde luego trat…</t>
  </si>
  <si>
    <t>Moder, Miguel</t>
  </si>
  <si>
    <t>Miguel Moder</t>
  </si>
  <si>
    <t>…medias botas y Real y Cámara de Castilla á D. Juan Martínez Oliva, Auditor un gorro de dormir. El Capitán. Sabine ha traído uno de estos de la Rota: para plazas del Consejo Real á D. Miguel Moder y cuerpos y una piedra sepulcral.” D. Francisco Fernandez de! Pino: para la Regencia de la Chan_Entre otros objetos preciosos que ha traído de Egipto Mr. cillería de Granadaá D. Antonio de la Parra: pira la de la Au Caillaud, los curiosos y antiquarios han di…</t>
  </si>
  <si>
    <t>Mohilew, Arzobispo de</t>
  </si>
  <si>
    <t>Arzobispo de Mohilew</t>
  </si>
  <si>
    <t>…e los principales artistas de esta capital ejecutaron la célebre misa de difuntos de Mazarí. á esta capital. í 1 fragata y dos corbetas españolas , con las cinco naves mas El Emo. Sr. Arzobispo de Mohilew, á pesar de su avan de que hemos hablado , entraron el 11 de Agosto en S. Juan dezada edad , se empeñó y animó á cantar el absolvr. Nada mas pa Ulúa, cuya terrible fortaleza se halla hoy mas que nunca en estético ciertamente que el oir á este respetable prela…</t>
  </si>
  <si>
    <t>Molero, Pedro</t>
  </si>
  <si>
    <t>Pedro Molero</t>
  </si>
  <si>
    <t>…, idem Don Mr. Willink. Pedro Arteaga, oficial segundo de armada D. Desiderio Fan. Participa la plausible noticia que los comerciantes ingleses re E. M. de plaza. Capitán graduado D. Pedro Molero, te sidentes en Valparaíso habian recibido, y era vulgar en dicho pun niente D. Josef Sebastian de Cárdenas, idem D. Josef Gabriel to, de haber salido en principios de Noviembre de la bahía de Bahamonde. Cádiz con destino á estos mares, la escuadra española c…</t>
  </si>
  <si>
    <t>Molin, Nicolás Díaz</t>
  </si>
  <si>
    <t>Nicolás Díaz Molin</t>
  </si>
  <si>
    <t>…nel de milicias y gefe político de la provincia de Are de Lemus á D. Josef María Fole de Navia: para la de Moron á quipa D. Juan Bautista Lavalle el empleo de coronel de ejército: D. Nicolás Díaz Molin; para la de Lezuza á D. Diego Antonio al piloto de la Real armada D. Juan Vil» el grado:de.alférez de Montero y Pelaez; para la de Iguña á D. Juan Antonio Ruiz de fragata. (Se continuarái) • • • Carabantes: para la de Jimena á D. Rafael MaríaDonnet: para la d…</t>
  </si>
  <si>
    <t>Molina, Juan de Campos y</t>
  </si>
  <si>
    <t>Juan de Campos y Molina</t>
  </si>
  <si>
    <t>…qué modo se glosan las cuentas de su inversión. Atendiendo el Rey nuestro Señor á los méritos-, ¡servicios y Por lo'demas vaya con Dios el Sr.‘D. Pablo, que si no fuese lealtad de D. Juan de Campos y Molina, corregidor de la ciu admitido de.Jorge iv, lo será de Simón Bolívar con los brazos dad de Granada, se ha servido S. M. nombrarle Intendente da abiertos,; que sale a razón de lo mismo poco mas poco menos, aquella provincia^ según nuestros estadistas del Anahu…</t>
  </si>
  <si>
    <t>Asimismo se ha servido nombrar S. M. para el corregimien rentes á una sala, donde se ejecutó un concierto vocal ¿ instru to político de Granada á D. Juan de Campos y Molina, .mien mental por ios mejores profesores de la corte, el cual se terminó tras sirva aquella intendencia: para el de Alcalá la Real á Don por el himno que tanto entusiasma á los franceses: vive le Roi, Mig'iel de Cabra: para el corregimiento de letras de Orens…</t>
  </si>
  <si>
    <t>Molina, Juan de Santa Cruz y</t>
  </si>
  <si>
    <t>Juan de Santa Cruz y Molina</t>
  </si>
  <si>
    <t>…ra la de Roa á D. Vicente García Alvarez: para la de Puente Números. Premios. Administraciones. de D. Gonzalo á D. Josef María Alvarez Valle; y para la del Puerto de Santa María á D. Juan de Santa Cruz y Molina. 9,246.... 10000 ps. fs............... Madrid. Todos estos individuos han sido nombrados por S. M., á 11 8,oro.... '1O00......... .................. Cádiz. consulta de la Cámara, excepto D. Josef Nuñez Garrido. 16.984.... 1000.......................... Cuenca…</t>
  </si>
  <si>
    <t>Molina, Pedro Antonio de</t>
  </si>
  <si>
    <t>Pedro Antonio de Molina</t>
  </si>
  <si>
    <t>…casa-palacio y otras tris la Lealtad lo descubrieron, y dados los tres respetuosos vivas, el mas pequeñas: en dicha villa, y otra arruinada junto-al convento capitán de ingenieros D. Pedro Antonio de Molina, pertene de S. Antonio de la referida ciudad: 1618 fanegas y tres celemi ciente á los del 10 de Marzo, pronunció un corto y animado nes de tierra de superior, mediana é inferior calidad con viñas, discurso análogo á las circunstancias. La escena era, la mas t…</t>
  </si>
  <si>
    <t>Molitor</t>
  </si>
  <si>
    <t>…inisterio contra su sagrada Persona ,:de atentados cometidos contra su so sobre las pensiones militares. berana autoridad, todo io perdona , y con un indulto saiuáabie El mariscal conde Molitor habló á-nombre de, la .comisión, viene ¿ enjugar lágrimas, á cerrár heridas; á volver el reposo y y pronunció un largo discurso en que probó:. i.° Que. era muy tranquilidad ¿ tantas familias desventuradas. escasa la cantidad asignada de 2.350,000. francos pay…</t>
  </si>
  <si>
    <t>Monasterio, Jacinto</t>
  </si>
  <si>
    <t>Jacinto Monasterio</t>
  </si>
  <si>
    <t>…puertas y un castillo. Al primer D. Juan Ramón lbarra: para el de Moya á D. Rafael Josef Cas cañonazo apareció un globo iluminado, que subió á tanta altu tilla: para el de Boñar á D. Jacinto Monasterio: para la vara ra que la vista no pudo determinar. Luego siguieron diferentes de alcalde mayor de Murcia, á D. Estanislao Oloriz: para la de ruedas ingeniosas, y se dispararon una infinidad de cohetes^que Colmenar de Oreja á D. Manuel Demetrio de Urquiza: para…</t>
  </si>
  <si>
    <t>Moncey, Mariscal</t>
  </si>
  <si>
    <t>Mariscal Moncey</t>
  </si>
  <si>
    <t>…elto á sentir ningún terremoto, ni ha ocurrido amor á vuestra Real Persona, acompañándoles en ellas el Exce desgracia alguna en Madassino. El 5 por la mañana cayó nieve, lentísimo Sr. Mariscal Moncey, General en gefe del Real ejército y los habitantes se han vuelto á sus casas. auxiliador de este Principado, gozando del dulce placer de ver Ivrea lo de Febrero. restituido á V. M. en el Trono con toda plenitud de las altas En la noche del 3 al 4 del corrien…</t>
  </si>
  <si>
    <t>Monción, Manuel Cid y</t>
  </si>
  <si>
    <t>Manuel Cid y Monción</t>
  </si>
  <si>
    <t>…ravedad propiamente Reyes, Obispo de Lérida; para el Arzobispado de Búrgos, va dicha: y mucho menos en los elementos del movimiento de rota cante por muerte del M. R. en Cristo P. D. Manuel Cid y Monción y proyección de los cuerpos celestes. roy, al Excmo. é limo. Sr. D. Fr. Rafael Velez, Obispo de 3.0 El sol es un cuerpo opaco que, como nuestra tierra, no Ceuta; y para el Obispado de Avila, vacante por falkcimiento está iluminado á la vez mas que por uno de…</t>
  </si>
  <si>
    <t>Monelos, Anselmo</t>
  </si>
  <si>
    <t>Anselmo Monelos</t>
  </si>
  <si>
    <t>…ntener 14 sangre que corre á su presencia, D. Ambrosio Sánchez. En geometría práctica D. Fernando Ro sin dar lugar á que corra por otro lado en mas abundancia. Vues dríguez Casas, D. Anselmo Monelos, D. Juan Diez Valentín, tra alegría por la aparición del lábaro les ha hecho ver el espan D. Josef Pereira y D. Estéban Barbet. En geometría elemental toso aliado que proporcionabais á la cruz, ó mas bien de cuán los citados Castioz, Torres Espinosa, Peña, Sa…</t>
  </si>
  <si>
    <t>Monet</t>
  </si>
  <si>
    <t>…edro Esteban y Gómez á otra de la de Jaén, á D. Pedro del rebelde Bolívar, el cual reuniendo en seguida todas sus fuer-, del Peral Cifuentes, cura de.Peralejo. zas, cargó sobre el general Monet, obligándole á retirarse con al guna pérdida; y engreído Bolívar con este efímero triunfo, se •' El Rey nuestro Señor se ha dignado nombrar para la plaza arrojó á adelantarse é internarse en términos, que habiendo de primer médico d« Cámalra , vacante por fal…</t>
  </si>
  <si>
    <t>Monge, Fernando Martínez</t>
  </si>
  <si>
    <t>Fernando Martínez Monge</t>
  </si>
  <si>
    <t>…ntinela , y Jos indivi D. Domingo Zavala; y Secretario de la intendencia general del duos eran los tres Andradas como redactores del primero y cola ejército al Comisario de Guerra D. Fernando Martínez Monge, boradores del segundo, y acusados como gefes de un partido se en atención á los méritos, lealtad y conocimientos de los intere dicioso. Después de una discusión reñida pasó á la comisión de sados para el desempeño de sus destinos. los cinco. A cosa de las oc…</t>
  </si>
  <si>
    <t>Monge, Lorenzo García</t>
  </si>
  <si>
    <t>Lorenzo García Monge</t>
  </si>
  <si>
    <t>…s festivos, desde las nueve has-' Pamplona, ,,,.. Copii^ionado D. Francisco Rivet. tá las i% de lá manarla-; en el- concepto de que eh conformidad Plasetlcia.......,,. Comisionado D. Lorenzo García Monge. de lo que se preceptúa en las Reales órdenes vigentes, espirado- Salamanca,.;/.. Comisionado D. Antonio Nuñez Fscarpiso. dicho ténifíhó j^rderán irremisiblemente todos los vales que se Santander,,.,... Comisionado Srcs. Vial é hijos y compañía. presenten'’ló…</t>
  </si>
  <si>
    <t>Monge, Manuel Rodriguez</t>
  </si>
  <si>
    <t>Manuel Rodriguez Monge</t>
  </si>
  <si>
    <t>…muelles, calles, caminos y alumbrado de la ciu diano titular de la misma, por muerte de D. Manuel Vale.iun dad, y era tal la escasez de numerário que cada cruzado (que Nicolás, á D. Manuel Rodriguez Monge : para una canonjía de son 10 rs. vn.) valia io¿ de moneda de América. inedia ración de las colegiales unidas de Albelda y Logroño, dió Correspondencia de Lóndres. cesis de Calahorra, por renuncia de D. Marcelino Gómez Ma ,,En Buenos Aires. Según cartas que s…</t>
  </si>
  <si>
    <t>Monsalve, Juan García</t>
  </si>
  <si>
    <t>Juan García Monsalve</t>
  </si>
  <si>
    <t>…nemos que mirarlos con gundo Herrero Sanz: para la de Fregenal á D. Joaquín Antonio cierta consideración y respeto; ¡y cómo disgustarlos? En nues Hernández: para la de la Bañeza'á D. Juan García Monsalve: tros continuos apuros aprontan al gobierno los 30,40, 50 y para la de Brihuega á D. Antonio Becerril Hinojosa: para la de hasta ioo9 duros (bien que siempre en cuenta de los derechos Santa Cruz de Múdela á D. Serafín Velazquez de la Parra: para que devengan…</t>
  </si>
  <si>
    <t>Montalvo, Antonio</t>
  </si>
  <si>
    <t>Antonio Montalvo</t>
  </si>
  <si>
    <t>…ciudad conti á D. Joaquín Beneito: para la de Sigiienza á D. Luis Gaijano; y núa'en los sobresaltos que causan las disposiciones dé los indios para- la de Almuñecar y Salobreña á D. Antonio Montalvo y pampas, entre los que hay muchas castas y blancos refugiados des Vargas. de el tiempo de la atroz persecución, que juran vengarse, y hacer que desaparezcan hasta los cimientos de estos edificios, abrigo de criminales. Juzgue V. cuál será nuestra situación s…</t>
  </si>
  <si>
    <t>Montejo, Manuel Sotillos</t>
  </si>
  <si>
    <t>Manuel Sotillos Montejo</t>
  </si>
  <si>
    <t>…multitud de bailes, el de Mancha Real á D. Prudencio Fernandez de la Felilla: para que al son de sus instrumentos se advertía bailar enagenados de el de Herrera del Rio Pisuerga á D. Manuel Sotillos Montejo; placer y gusto, caminaba al paso acompasado del carro-, la ar y para el de Pruna á D. Juan Josef Hervas. moniosa construcción de este, la uniformidad del trage de l.-.s 1 2 Para el juzgado civil de la ciudad de Cádiz á D. Joaquín de ninfas, cuyas cabezas est…</t>
  </si>
  <si>
    <t>Montenegro, Josef</t>
  </si>
  <si>
    <t>Josef Montenegro</t>
  </si>
  <si>
    <t>…A1 Dios de los ejércitos tributo las gracias mas sumisas, cisco González Pardo, D. Gabriel Carrete-, D. Pedro Berea, pues solo con su poder ha podido.completarse una obra, que sus D. Josef Montenegro, D. Salvador Bodano, D. Pedro Mari# pobres, pero fieles vasallos, principiaron sin mas armas que sus Bermudez y D. Ramón Otero. Al entregarla dijo el primer co corazones y el amor á su Dios y á su Rey. misionado: „Aun deseo con ansia emplearme eii sus servici…</t>
  </si>
  <si>
    <t>Montero, Isidora</t>
  </si>
  <si>
    <t>Isidora Montero</t>
  </si>
  <si>
    <t>…onducta de sus súbditos? de la justa causa de la Nación, cupo en suerte del primer extrac El Gobierno ingles tenia este poder, y no descuidaba de ejercerlo, to de la de este dia á Doña Isidora Montero, hija de Roque, „cuando se trataba de impedir que las naves inglesas proporcio maestre de víveres de la Real armada, muerto en acción de nasen un poco de trigo á las guarniciones otomanas, que pe ¿uerra. recían de hambre y contaban á lo menos con la humanidad…</t>
  </si>
  <si>
    <t>Montero, Joaquín</t>
  </si>
  <si>
    <t>Joaquín Montero</t>
  </si>
  <si>
    <t>…prisión , sacando testimonio para que le conste á la ca : n Cádiz D. Ignacio Serafín del Villar de Vago; en Sevilla justicia de la villa de Engra, y disponga de su persona con res D. Joaquín Montero; y en Pedrera D. Josef Antonio Padilla, pecto á la causa que tiene pendiente en dicha villa. administrador de ia finca. a8. La de Hildegardo Torrecillas del Puerto, sobre reuniones Los suscriptores á los diálogos del general Mina en Francia sospechosas: sente…</t>
  </si>
  <si>
    <t>Montero, Juan Díaz</t>
  </si>
  <si>
    <t>Juan Díaz Montero</t>
  </si>
  <si>
    <t>…e discurso el capellán del batallón Doctor capellanía vacante en la iglesia catedral de Almería, por falleci D. Jesualdo Aguado, racionero medio del limo, cabildo, en el miento de D. Juan Díaz Montero, á D. Manuel Ferrandiz. que haciendo un paralelo entre la milicia nacional y la Realista, propuso los diversos objetos de su formación, y la enorme dife» __ Tenemos la complacencia de anunciar que los pueblos del Pe rencia del que lo es de los Realistas , cuy…</t>
  </si>
  <si>
    <t>Montero, Ramón</t>
  </si>
  <si>
    <t>Ramón Montero</t>
  </si>
  <si>
    <t>…pasase el término prefijado de i.° de Mayo sin mani rápidamente á otro contiguo; pero gracias al zelo y actividad de festar su voluntad de desistimiento y renuncia del derecho ad D. Ramón Montero, canónigo de Toledo, que casualmente pa quirido, en tal caso quedará subsistente el remate por el año si saba por allí al principio del incendio, y á las autoridades públi guiente , y obligado el postor, asi como su fiador, á su cum cas que con la mayor pront…</t>
  </si>
  <si>
    <t>Montero, Rarrióú</t>
  </si>
  <si>
    <t>Rarrióú Montero</t>
  </si>
  <si>
    <t>…de la repetición: sus emolumen reino: para.ía^Caúorigía de Jaén ¡ vacante por muerte deD. Fran tos eventuales ademas están considerados en 4 rs. cada mes que, cisco Castan^doí,' a.D. Rarrióú Montero,' Canónigo de la Colegial1 pagará cada discíg^), que á juicio del Ayuntamiento pueda ha del Re a 1S i t ÍÓ^deS. -1 id e foñ sÓ:‘pa ra la Canongía de Oviedo, va-' cerlo, no siendo nRblutamentc pobre: los aspirantes presentarán; canté pcj.ij.muerte de D. Carlos…</t>
  </si>
  <si>
    <t>Monteroia, Gaspar</t>
  </si>
  <si>
    <t>Gaspar Monteroia</t>
  </si>
  <si>
    <t>…V. S. muchos años. Capitanía de este puerto rez D. Francisco Bolívar, idem D. Roque Suarez. Marzo 20 de i824.=Francisco Gonzalez.=:Sr. brigadier D. Josef Núm. 2 de Chile. Capitán D. Gaspar Monteroia. Ramón Rodil, gobernador político y militar de esta plaza, co Núm. 4 de idem. Alférez D. Carlos Mendez. mandante general de la división que guarnece á Lima y fortale Núm. g de idem. Subteniente D. Julián Chuecas , pasó en su zas del Callao. clase al segundo d…</t>
  </si>
  <si>
    <t>Montes, Toribiodé</t>
  </si>
  <si>
    <t>Toribiodé Montes</t>
  </si>
  <si>
    <t>…cho que hacier ¡f muchísimo dinero 1» pl'.za, distintos generales., entre ellos el Excelentísimo Señor que gastar antes que puedan' realizar alguna siéntaja. -Es probable teniente general D. Toribiodé Montes, que superior á sus fuer ue los primeros aventitteras.se: cansarán, y qtie los que vayan zas , contri' iyó personalmente al realce de la función con to espues acaso sacarán la utilidad. Se cree que de aqui á dos afic., dos los g ■ - y oficialidad de los cuerp…</t>
  </si>
  <si>
    <t>Montis, Josef</t>
  </si>
  <si>
    <t>Josef Montis</t>
  </si>
  <si>
    <t>…continuado colocándolos siguientes: Para el dejnato de la iglesia catedral de Mallorca, bajo el grado 12 de latitud N., país tan elevado como acaba de vacante por fallecimiento de D. Josef Montis, á D. Dominio verse; pues que en el mes de Diciembre se siente allí un frío tan Caselbs: para una caaongía de la iglesia catedral de Teruel, va intenso como en Europa bajo el grado 50. Si se considera que el cante por fallecimiento de D. Pascual Gil, á D. Ped…</t>
  </si>
  <si>
    <t>Montmorency, Duque Mateo de</t>
  </si>
  <si>
    <t>Duque Mateo de Montmorency</t>
  </si>
  <si>
    <t>…al de |69 pies de olivos criados y de superior calidad: su pre Sr. Vizconde de Chateaubriand, Ministro de Relaciones exterio cio 3009 rs., también á metálico. res de Francia y al Sr. Duque Mateo de Montmorency, Para tratar de ajuste sobre ambas ó cualquiera de estas fincas, El Teniente general Pozzo-di-Borgo, Embajador de S. M. I. . se acudirá á ¡a oficina de Agencia general, calle de los Jardines. .*• en Paris, ha sido nombrado caballero de la Orden de S. Wladi- M…</t>
  </si>
  <si>
    <t>Montojo</t>
  </si>
  <si>
    <t>…teger el poder su D. Pablo Llanes, encargado de los fuegos.de la colisa, lo quedó premo contra estos sarcasmos, que esté poder es demasiado au entonces del primer, abordage; y el ¡comandante Montojo, con gusto para temer los ataques de los insensatos. Pero la sociedad el acierto y serenidad, quq le son .propios, dirigió Jos movi sí necesita siempre ser defendida contra tales insultos; y á la ver mientos del buque. Serian las doce y media cuando metiéndol…</t>
  </si>
  <si>
    <t>Montojo, Josef de</t>
  </si>
  <si>
    <t>Josef de Montojo</t>
  </si>
  <si>
    <t>…ara recibir Jos santos Sacramentos y visitar Jas igle Candor, del mando del alférez de fragata' de la Real armada. sias en semaná santa y cuarenta horas: obra postuma, Estas obras D. Josef de Montojo,-del porte de cinco' piezas y competente, se venden juntas ó separadas en la librería de Matute. tripulación , después de haber desempeñado Ja comisiqn qué.lle—. Introducción, variaciones.y coda para piano—forte, sobre vaha en este buque el teniente de navio…</t>
  </si>
  <si>
    <t>Montoya, Atanasio</t>
  </si>
  <si>
    <t>Atanasio Montoya</t>
  </si>
  <si>
    <t>…apitán; D. Angel Sabeche, teniente: D. Matías Calvo, 23,COI al 25,136 42,929 al 42Í970ídem; D, Elias Montoya, alférez, D. Francisco Frías, ídem, 33.5I * al 23.656 43,o** al 43,022 D. Atanasio Montoya, ídem; D. Pascual Mena, sargento pri 23,865 al 2 3,939mero graduado. La noble decisión de estos militares y su entusiasmo por la" VARIEDADES. legitimidad sondónos del mayor elogio, pues no contentos con haberse cubierto de gloria en nuestros campos, arrostran…</t>
  </si>
  <si>
    <t>Montoya, Francisco</t>
  </si>
  <si>
    <t>Francisco Montoya</t>
  </si>
  <si>
    <t>…z de su entre esta fecha y la época de la vendimia. mañana, en la escribanía de provincia que despacha por habilita La carga de vendimia de que hablamos es de 12 arrobas , pe ción D. Francisco Montoya. Lo que se les hace saber por el pre so catalan, que corresponden aproximadamente a 11 arrobas, peso sente para que concurran por sí ó por apoderado; con preven castellano; y calculantes que tres de.las mismas deben dar dos ción que el que no lo haga le parar…</t>
  </si>
  <si>
    <t>Móntufar, Eugenio</t>
  </si>
  <si>
    <t>Eugenio Móntufar</t>
  </si>
  <si>
    <t>…atreve á dar rcias-JD. Nicolás- Vidal Py el emplép'dé:subteniente efectivo dein— crédito á está-centésima-victoria de .Simón.' . • ...-t ifapieria al sargeiito-primero de milicias D. Eugenio Móntufar. Francia/ . Piqwte veterano de dragones del Cnzcó. Grado de capitán de icabaUeria-al teniente;©. Juan Larra!, y: de teniente'-al- alférez París 14 ¿^Diciembre. ;©. Manuel Marcó del Pont." -v - - Bolsa de hoy, -,Cinco. por 100 consolidados toz frjncos._c. : Pl…</t>
  </si>
  <si>
    <t>Mootojo, Josef</t>
  </si>
  <si>
    <t>Josef Mootojo</t>
  </si>
  <si>
    <t>…cuentre un apoyopete y ‘que la que a comisión .teqia me .me dió parte recomendada, sucomanY. en efecto, j qué es el sacrilegio con respecto á la ley sino dante el alférez de nayío.D. Josef Mootojo de que una goleta de una pfo‘fáññáciojf deja Religión pública , y un ultraje hecho á la velacho con señales de corsario venia sobre nosotros:.de acuerdo fe de las'naciones!'La ley.'.castiga sotaménte lós crímenes contra con él dispuse no hacer, movimiento .pa…</t>
  </si>
  <si>
    <t>Morado, Manuel</t>
  </si>
  <si>
    <t>Manuel Morado</t>
  </si>
  <si>
    <t>…bais á la cruz, ó mas bien de cuán los citados Castioz, Torres Espinosa, Peña, Santos, Quintero, horrible poder queríais fuese estandarte la cruz santa. Los Reyes D. Josef Somoza, D. Manuel Morado, D. Ventura Rodríguez y están convencidos de que socorriendo á los griegps os hacían D. Josef Benedeti. En trigonometría plana los expresados Sofuertes á vosotros, y de que auxiliando en el oriente á la religión moza,'Morado, Peña, Santos, Torres Espinosa, Ca…</t>
  </si>
  <si>
    <t>Moralcda, Valdomero</t>
  </si>
  <si>
    <t>Valdomero Moralcda</t>
  </si>
  <si>
    <t>…ual hace lo que quiere. El ayuntamiento se ha el juzgado de provincia del Sr. D. Julián Cid Miranda y escri disuelto por sí, y sus individuos se niegan á concurrir aunque banía de D. Valdomero Moralcda. Lo que se anuncia á instancia los llamen. La emigración en estos últimos dias ha sido asom del defensor nombrado judicialmente á aquel ,.á fin de que llegue brosa , quedando la plaza reducida á la tropa y á la plebe albo á su noticia, y en su virtud disponga…</t>
  </si>
  <si>
    <t>Moraleda, Valdomero</t>
  </si>
  <si>
    <t>Valdomero Moraleda</t>
  </si>
  <si>
    <t>…o verifiquen ante el Sr. D. Ma yecto de la Comisión ha sido definitivamente adoptado, y es el riano Rufino González, juez comisionado al efecto, y por la es siguiente: cribanía de D. Valdomero Moraleda; pues de lo contrario les x.° Desde i.° de Marzo próximo serán inválidos todos los parará el perjuicio que haya lugar. matrimonios de los católicos que se celebren sin la presencia y Se halla vacante la plaza de médico en la villa de Daganzo autorización del…</t>
  </si>
  <si>
    <t>Morales, Manuel Domingo</t>
  </si>
  <si>
    <t>Manuel Domingo Morales</t>
  </si>
  <si>
    <t>…el papel es admisible ó no, darán su dictamen el ad Zaragoza, se cita á los que se crean con derecho á la herencia de ministrador y contador á continuación del expediente, quepa- D. Manuel Domingo Morales, oidor que fue de la Real audien sari el primero á la Dirección general acompañado de un cua cia de Aragón, para que en el término de 60 dias, que finarán en dernillo de cada dase, rubricado el primer pliego por dichos em 4 de Setiembre próximo, se presenten…</t>
  </si>
  <si>
    <t>…el justo progreso del legítimo gobierno español. Zaragoza se cita.á.los que se crean con derecho á la- herencia del Estos son los votos del tribunal, con io,s que en contestación Sr. D. Manuel Domingo Morales, oidor que fue de la Real au al citado oficio de V; S. le rinde las mas expresivas gracias por diencia de Aragón, para que en el término de 60 dias por que el nombramiento practicado en la digna persona del Sr. coronel se ha prorogado el que se anunció en la…</t>
  </si>
  <si>
    <t>…ero de la ciudad de Tórtola..................... .. Idem........ IO Zaragoza se cita á los que se crean con derecho á la herencia de Barbada....................... Idem........ IO D. Manuel Domingo Morales, oidor que fue de la Real audien Virgin gorda........... .. Idem........ 9 1,500 6,500 cia de Aragón, para que dentro de 60 días, por que se ha proro Monserrat............... .. Idem........ 9 1,000 9&gt;7 5 a gado por último término el ya anunciado en la gaceta…</t>
  </si>
  <si>
    <t>Morelos</t>
  </si>
  <si>
    <t>…c ve Noticias de Nurpa-Espaila. rificado voímian á abrírse las comunicaciones. Por el buque que acaba de llegar de la Havana hemos recibi Idem zo. Micbelena , .un hi jo del Limoso cura Morelos (edu do noticias de varios puntos de aquél reino, que alcanzan hasta cado, en Jos Estados-Unidos), si hijo.de ¡Morfi y demas comparel 22 de Abril, cuyo extracto es el siguiente: i ........____ —,—------------------- --------------------------------------De Gu…</t>
  </si>
  <si>
    <t>Moreno, Antonio</t>
  </si>
  <si>
    <t>Antonio Moreno</t>
  </si>
  <si>
    <t>…taire,mien que se despachan por los juzgados ordinarios de esta corte, se ha tras que las dos ediciones de Khel en 8.° y en 12.0 empezadas en mandado: que mediante haber fallecido D. Antonio Moreno 1785, y concluidas en 1789, no han podido despacharse durante Galea, y no haber podido ser habidos sus herederos, se les avise todo el tiempo de la revolución, pues en 1812 (25 años des segunda vez, como se ejecuta por el presente, para que en el tér pués de…</t>
  </si>
  <si>
    <t>Moreno, Domingo de Silos</t>
  </si>
  <si>
    <t>Domingo de Silos Moreno</t>
  </si>
  <si>
    <t>…esde i.° de Abril de 1824 hasta 31 de P. D. I rancisco Javier Cienfuegos y Jovellanos al Arzobispado Diciembre del mismo, que para recibir su' importe pueden pre de Sevilla, á Fr. D. Domingo de Silos Moreno, Obispo de Ca- sentarlos en esta corte, aun después de la marcha de las tropas nathen. francesas; pues al efecto quedará un encargado por dicho señor hasta el 31 de Enero próximo en la calle de Hortaleza, esquina Por resolución á consulta de la Cámara se ha s…</t>
  </si>
  <si>
    <t>Moreno, Josef Ignacio</t>
  </si>
  <si>
    <t>Josef Ignacio Moreno</t>
  </si>
  <si>
    <t>…presidio; les parará el perjuicio que haya lugar. aprobada en 4 de Noviembre, por el delito de robo de mieses. Con autoridad superior se vende ó se permuta por una ó mas 16. La de D. Josef Ignacio Moreno é hijas, sobre atribuir casas de Madrid una hacienda de olivar nuevo en el término de les una carta subversiva ; fue cobrcseida por no haberse encontra Pediera, partido de Estepa, provincia de Sevilla, comprende 408 do mérito para su prosecución, quedando en…</t>
  </si>
  <si>
    <t>Moreno, Juan de Cozar y Josef</t>
  </si>
  <si>
    <t>Juan de Cozar y Josef Moreno</t>
  </si>
  <si>
    <t>…des en metálico y las libranzas con blado la sangre inmarcesible de Jos recomendables vasallos de tra las Tesorerías de Provincia que mensualmente le entregue el V. M., Presbítero D. Juan de Cozar y Josef Moreno, natural Tesorero general del Reino por cuenta del presupuesto anual que y vecino de esta ciudad , sin haber cometido delito, y solo por Yo hubiere aprobado; á pagar con aquellas cantidades las depen haber demostrado ser leales á V. M. y á la Religión santa q…</t>
  </si>
  <si>
    <t>Moreno, María Guillen y</t>
  </si>
  <si>
    <t>María Guillen y Moreno</t>
  </si>
  <si>
    <t>…donde* 3 4 permaneció' Todos los que se crean con derecho á los bienes quedados por algunos días. Despues.de haber admirado el salto de Tecuerida- el fallecimiento abintestato de Doña María Guillen y Moreno, ma, una de las mayores cataratas' del- mundo, hizo una excúr* viuda de D. Tomas Mayor , ocurrido en esta corte el 1; de No sion al Socorro y al antiguo reino de-Cundinamarca, tan céle viembre último, acudan á deducirlo por sí ó procurado, bastan bre en la hi…</t>
  </si>
  <si>
    <t>Moreno, Pedro Martínez</t>
  </si>
  <si>
    <t>Pedro Martínez Moreno</t>
  </si>
  <si>
    <t>…io particular de ellas, y que sepa cuanta con derecho á los bienes concursados del establecimiento que extrañeza y oposición dan á los débiles humanos los grados de como propio de D. Pedro Martínez Moreno tuvo á su cargo» latitud. D. Pedro Martínez Lozano, para que acudan á formalizarlo coa He aquí la dificultad de su arte. Lejos de la astucia y de las los documentos que les comprueben, prevenidos que de no ha finüras insuficientes tirará sus planes sobre el c…</t>
  </si>
  <si>
    <t>Moreno, Rafael Baquero y</t>
  </si>
  <si>
    <t>Rafael Baquero y Moreno</t>
  </si>
  <si>
    <t>…de Ja Llata ya ínteres en la causa de la independencia, y todos ios mas des Palacios: para la de la Seca á D. Joaquín-Ruiz de Arechavaieesperan de ella. ta: para la de Purchena á D. Rafael Baquero y Moreno: para Idem de Buenos-Aires. la de Rueda á D. Marcelo Fulgencio de Meló: para la de Motril Cartas del 20 de Febrero dicen: Esta desgraciada ciudad conti á D. Joaquín Beneito: para la de Sigiienza á D. Luis Gaijano; y núa'en los sobresaltos que causan las dispo…</t>
  </si>
  <si>
    <t>Morete, Manuel</t>
  </si>
  <si>
    <t>Manuel Morete</t>
  </si>
  <si>
    <t>…ños que irnos católicos caritativos la canonjía de la iglesia metropólitan-a de Burgos, vacante por "fueron i visitér á irnos irlandeses condenados á muerte, la ^iie traslación de D. Manuel Morete á la iglesia y obispado de Ca narias &gt; ií IX Manuel Santa Olalla: para el arcedianato de Medi (1) Este método dfe insirnic. en. k. Religión es como el que na, dignidad dé la iglesia catedral de Salamanca , vacante por fa tendría un médico que para curar á su…</t>
  </si>
  <si>
    <t>…terior, anuncian, con la moderación ,y, y para el de Astorga, vacante-por fallecimiento de D. Guiller pormenores que caracterizan la verdad, las merecidas y brillan mo Martincz, á D. Manuel Morete, obispo de Canarias. tes ventajas que han obtenido los leales que com tan heroica Igualmente se ha servido S. M. nombrar, para la capellanía constancia lidian en América por la justa causa de su legítimo. mayor del Real convenr6.de nuestra Señora de las Marav…</t>
  </si>
  <si>
    <t>Morgan</t>
  </si>
  <si>
    <t>…ios: Habéis jurado delante de Dios y de los hom descaradamente la mala fe de los mejicanos. El brik James y bres ser fieles al Rey, y no transigir jamas con sus enemigos: Mary, su capitán Morgan, había salido deGibraltar para Vera- vuestros deseos están cumplidos: llenad ahora vosotros los de los cruz con cargamento de propiedad nuestra. Para poder entrar en buenos españoles, que admirando la generosa decisión con que os aquel puerto trató dicho capi…</t>
  </si>
  <si>
    <t>Moría, Nepomuceno</t>
  </si>
  <si>
    <t>Nepomuceno Moría</t>
  </si>
  <si>
    <t>…cato Castillo, idemD. Lorenzo Martínez, cadete D. Josef Santiago que opine en favor de tan grande injusticia? Oyagua. Madrid 20 de Setiembre. Artillería de Chile. Coronel graduado D. Nepomuceno Moría, SS. MM. y AA. continúan en el Real sitio de S. Ildefonso ayudante mayor D. Manuel Pizarro , capitán graduado D. Mar sin novedad en su importante salud. cos Matiirano, teniente primero D. Vicente Laurtna, ídem se _ Un aviso telegráfico trasmitido de Taris á B…</t>
  </si>
  <si>
    <t>Moros, Pascual de</t>
  </si>
  <si>
    <t>Pascual de Moros</t>
  </si>
  <si>
    <t>…voz en grito se han pronunciado mas de una vez en Lassa, Secretario.—D. Juan Alarco, Presbítero y Presiden te.cr este recinto los afectuosos vivas ai bobera no absoluto y á la Re D. Pascual de Moros, Cura de almas.=D. Jagobo Percebal, Be ligión, sin que el formidable ¿ imponente brazo de un gefe in neficiado.” exorable, domiciliado á una legua de aquí, ni los prenuncios que había del ruinoso golpe que iba á sacudirnos; pudiesen contener ,,Señor: D. Nicol…</t>
  </si>
  <si>
    <t>Moroso, Francisco</t>
  </si>
  <si>
    <t>Francisco Moroso</t>
  </si>
  <si>
    <t>…r de que el cerebro es tuviese conmovido. Preguntados nuevamente cuál fue el alimen ANUNCIO. to que el muchacho había tomado en aquella misma mañana, Se desea saber el paradero de D. Francisco Moroso,subtenien respondieron que solo tomó chocolate y un poco de pan, con te de ejército, que salió de su casa para reunirse en las banderas forme lo acostumbraba en los demas días: á todo lo dicho la realistas el 19 de Abril de 1823: la persona que sepa su parade…</t>
  </si>
  <si>
    <t>Motete, Manuel</t>
  </si>
  <si>
    <t>Manuel Motete</t>
  </si>
  <si>
    <t>…os mas que 157 establecimientos én todo, el mundoen. para el de'Csnafiay por fáHecíinientq dé D. Manuel Verdugo, i el dia ascienden á 252 , y se aumentan continuamente. -Sus’ren-' D. Manuel Motete, Canónigo de la iglésía metropolitana de tas subian en 1819 á i8c&gt;9 libras Esterlinas. ' ■&gt;. - Búrgos: para el de Tenerife, nuevamente erigido y desmembrado1 Dice el autor-de esta- memoria: ,, que el zelo de los misione del de Canaria-, á D: Luis Folguéras, D…</t>
  </si>
  <si>
    <t>Moteztima</t>
  </si>
  <si>
    <t>…formó una Asamblea constituyente ; pero que esta escisión no icón esto los interrogatorios, se retiró el Ministro. puede durar mucho tiempo, pues asi que el Gobierno de Méjico El Sr. Moteztima propuso fuesen á la misma comisión es se halle constituido, Goatemala se unirá.... Continúa recomen pecial los interrogatorios, el parecer y el oficio del Gobierno en dando á los que componen la Regencia mejicana; y cuando ha ójuc vinieron las informaciones p…</t>
  </si>
  <si>
    <t>Motezuma</t>
  </si>
  <si>
    <t>…la indicación delSr. Modefensor dé !a América meridiana! en las Cortes de España, y tezuma y pidió continuase la discusión. per último que todos son hombres de talento &amp;c. &amp;c. El Sr. Motezuma contestó que había cosas nuevas en el inter Es decir: que la Nueva España tiene ejércitos para defenderse rogatorio que podrían ilustrar á la comisión, y por lo tanto in de enemigos exteriores; tiene ya concertado su plan de Gobierno; sistía en su indicación.…</t>
  </si>
  <si>
    <t>Motivos, Fernando Josef</t>
  </si>
  <si>
    <t>Fernando Josef Motivos</t>
  </si>
  <si>
    <t>…. nuestro Señor nombrar para la abadía de la iglesia colegial de Jerez de ¡a Frontera, arzobispado de Sevilla, vacante por falle ANUNCIOS. cimiento de D. Josef Alvarez de Palma, á D. Fernando Josef Motivos de mi fé:en Jesucristo-, obra escrita en francés por de Zuloeta: para una canongía de la misma iglesia colegial, va Mr.Vouglans, y traducida al castellano porD.Torcuato Torio de cante por muerte de D. Marcos Josef Gandon, á D. Pedro No- la Riva. Ofrece las pr…</t>
  </si>
  <si>
    <t>Moya, Julián</t>
  </si>
  <si>
    <t>Julián Moya</t>
  </si>
  <si>
    <t>…ctubre hasta el D. Pedro Aznar, D. Cirilo Echezarraga y D. Joaquin Polo. 3 de Noviembre há recibido 513 libras esterlinas de contribu El de Capitanes de infantería y caballería, á D. Julián Moya, ción; que es decir, mas de 1200 francos diarios. En una de sus D. Antonio Sánchez, D. Antonio Jurado, D. Juan Martin, últimas reuniones leyó Mr. O’Connell un anuncio que se fijó en D. Casimiro Peralta, D. Ramón Soler, D. AndrésBlanes, Don Baltimore, cuyo con…</t>
  </si>
  <si>
    <t>Moyano</t>
  </si>
  <si>
    <t>…hallaron en las fortalezas del nios dignos de la magnánima nación española , y capitaneados Callao el 29 del pasado, que fue relevada la guarnición por ¡os todos por el memorable coronel Moyano, han restituido á su batallones de Arequipa y 2.0 del Infante. legítima posesión la única plaza fuerte de este vireinato e! 5 de Rio de la Plata. Coronel graduado D. Ramón Estomba, Febrero, nombrando en seguida por su gobernador al benemériteniente coronel D.…</t>
  </si>
  <si>
    <t>…s; y para agua, "granizo y nieve á defender en ,'os castillos el pabellón es dos medias '•aciones de la Sta. iglesia metropolitana de Sevilla, pañol, qUe á esfuerzos del memorable coronel Moyano y sus bi vacantes por ascenso de D. Ignacio Ordaz y Luzón y D. Fran zarros compañeros flameaba en aquella plaza 'desde'el '7 de Fe cisco. Reina á raciones de la misma, á D. Francisco de Paula brero. Uniformes y de acuerdo ya todos los gefes desde Tupiza á Gon…</t>
  </si>
  <si>
    <t>Moyano, Esteban</t>
  </si>
  <si>
    <t>Esteban Moyano</t>
  </si>
  <si>
    <t>…s se multiplican prodi nal á D. Manuel Leonardo Vizmanos: para una plaza de oidor giosamente, y no hay autoridad de provincia alguna que baste á de la chancilleríá de Valladolid á D. Esteban Moyano : para contener ni exterminar los'crímenes, y el delito queda impune. otras dos de oidor de la de Granada á D. Manuel Martin Ber— A tanta inquietud se subrogan los continuos vaivenes de la opi nal y D. Salvador Fernandez-de Torres: para una plaza de oidor nió…</t>
  </si>
  <si>
    <t>Moyzno, Dámaso</t>
  </si>
  <si>
    <t>Dámaso Moyzno</t>
  </si>
  <si>
    <t>«argento D. Dámaso Moyzno ( ahora coronel de los Reales ejér Laserna se hallaba en Guancayo, quien penetrando sus intencio citos) arrestaron á los oficiales, y pidieron al gobierno de Lima nes, sin dar audiencia al enviado, lo despachó á Lima á que éoS» pesos y naves para volverse á s…</t>
  </si>
  <si>
    <t>Mozo, Domingo Baso y</t>
  </si>
  <si>
    <t>Domingo Baso y Mozo</t>
  </si>
  <si>
    <t>…D. Francisco Va trando, descuartizándose en seguida, y después de estar pendiente lladares, partidarios de Cotobad. en la horca, el cadáver de Damian Borbon , cuya cabeza se colo D. Domingo Baso y Mozo, Secretario de S. M.; D. Isidro cará en una alta escarpia en el pueblo de su naturaleza, y los Astorga, teniente; D. Dionisio Carro, subteniente de caballería cuartos en ¡a propia forma en las principales capitalesdelas pro retirado; D. Salvador Escandon, bri…</t>
  </si>
  <si>
    <t>Mr</t>
  </si>
  <si>
    <t>…ara trasportarlos á Mtio, fue apresado en &gt;u transito por una corbeta de guerra de Mechmed-AF—Bata , la que condu— pasado hasta y del corriente. Una fragata de guerra francesa, su comandante Mr. de Reg- ciendo’la presa á Alejandría, se vi-: obligada a separarse de ella gni, y otra austríaca nombrada Hete-, al mando-de Mr. d’Acur- ■i causa de un fuerte temporal que sobrevino en el transito; y</t>
  </si>
  <si>
    <t>…literatos (enfermedades de los), loco y otros bajo del protector Gobierno español; y se congratula uno de muchos. El tomo xxiu se halla en prensa, y se dará este como ellos con el ministro Mr. Canning por la respuesta que ha dado asimismo todos los demas hasta la conclusión de la obra con la á los que sin atender á las consecuencias que podrían resultar de brevedad posible. un reconocimiento tan injusto como impolítico, pensaban ya en Representaci…</t>
  </si>
  <si>
    <t>…ndo niente D. Josef Basombrio, alfetez D. Esteban Salmón, iden» la vela de este último el io del corriente mes, su comandante D. Damian Alzamora, piloto D. Santiago Alelizon, idem Don Mr. Willink. Pedro Arteaga, oficial segundo de armada D. Desiderio Fan. Participa la plausible noticia que los comerciantes ingleses re E. M. de plaza. Capitán graduado D. Pedro Molero, te sidentes en Valparaíso habian recibido, y era vulgar en dicho pun niente…</t>
  </si>
  <si>
    <t>Muñoz, Francisco</t>
  </si>
  <si>
    <t>Francisco Muñoz</t>
  </si>
  <si>
    <t>…dro González, untes. (Idem.) en el término de un mes, contado desde la fecha en que se dé ai Otra idetn sobre los excesos cometidos en una fábrica de púbiieo, y por el juzgado del Sr. Francisco Muñoz, alcalde or paños de Camprodon (Núm. ioi.) dinario, en el que está radicada su testamentaría, y por la escri Real decreto reservándose S. M. poner su Real firma en los banía de Sierra. diplomas del escudo de fidelidad. (Idem.') Los qne se crean con derecho á…</t>
  </si>
  <si>
    <t>Muñoz, Josef María Jiménez</t>
  </si>
  <si>
    <t>Josef María Jiménez Muñoz</t>
  </si>
  <si>
    <t>…léve motivo de disgusto, de suerte que parecía Villalba de Alcor á D. Juan Miguel Hernández: para la de Po una fiesta de' familia. Ha habido ademas iluminación general, en sadas á D. Josef María Jiménez Muñoz: para la de Huecija á Ja que se ha esmerado todo el pueblo, asi en la variedad, co D. Josef Antonio Alcaráz: para la de Igea á D. Jacinto Martin' mo en el lucimiento, en manifestación de su gratitud al gran Aranzana: para la de Pedraza de la Sierra á D. Pedro…</t>
  </si>
  <si>
    <t>Muñoz, Juan Cano</t>
  </si>
  <si>
    <t>Juan Cano Muñoz</t>
  </si>
  <si>
    <t>…trafican del mismo modo que en Francia. nados : para el de Medinaceli á D. Gabriel Herrera: para el de „ El gran beneficio de los banqueros en Inglaterra proviene de las Dueñas á D. Juan Cano Muñoz: para el de Lcdesma á D. Fran grandes sumas que dejan en su poder, hasta que los depositarios de cisco de Paula Grande: para el de Velez-Málaga á D. Julián ellas tengan necesidad de sacarlas. Jamas los ingleses guardan en Ruiz Marín: para el de Linares á D. D…</t>
  </si>
  <si>
    <t>Muñoz, Juan María</t>
  </si>
  <si>
    <t>Juan María Muñoz</t>
  </si>
  <si>
    <t>…campo D. Nazano Eetiía; Josef de Laserna.” habiendo cbnferidó la Comandancia' general de la provincia de __Extracto del Correo mercantil. Tuy, que este obfénia,. al de igual ciase D. Juan María Muñoz, Hemos visto carta de Buenos-Aires de 2 de Julio, que dice: que debe reunir el empleo de segundo cabo comandante general ,,Todas las diferencias entre el virey Laserna y el general Olane- del reino de Galicia, como está declarado. ta, sobre haberse anticipado…</t>
  </si>
  <si>
    <t>Mur</t>
  </si>
  <si>
    <t>…encia del bandada de insurgentes, que les quitó hasta los vestidos. Mr. ministro ingles. El ve como vemos los demás, que el Perú, y Cráwford fue muerto de dos tiros de fusil, y el capitán Mur muy presto el Chile , van á entrar en poder de los Realistas, y es. ray gravemente herido de una estocada. Se ha sabido que el regular que Mr. Canning no quiera exponer al Gobierno ingles al gefe de estos malvados era un teniente coronel mejicano, y.los ridíc…</t>
  </si>
  <si>
    <t>Mur, Antonio</t>
  </si>
  <si>
    <t>Antonio Mur</t>
  </si>
  <si>
    <t>…ido de juan Quinn, una porción de kilo de la viu sef Saranz, D. Tomas Lenieres, D. Juan Artiaga, D. Marcos da Scall, una saya y un delantal pertenecientes á la viuda Ga- Gallegos, D. Antonio Mur,D. Tomas Castillo, D. Antonio llagher: todo á petición del reverendo Juan Usher por diezmos Arias y D. Andrés Cervantes. (JV continuará.") qué se le deben. En 2'de Mayo de :824.”(i) Asi es como el clero, anglicano trata á los pobres católicos; Por Real orden…</t>
  </si>
  <si>
    <t>Murillo, Juan</t>
  </si>
  <si>
    <t>Juan Murillo</t>
  </si>
  <si>
    <t>…Vedo y Bueno; .y Landázurií grado de tettlcrtte-coronel al capitán D. Manuel Eetpara la fiscalía de dicha audiencia á D. Juan Antonio del Castillo. nandez; y de tenienteal alférez D. Juan Murillo. Asimismo se ha servido nombrar S. M. para el corregimiento Escuadrón de dnagénts Je Arequipa. Teniente coronel mayor de Atienza á D. Francisco Saturio de Puerta : para el de Alcau— del mismó cuerpo á\D."Pablo Eclievarría, segundo comandante dete á D.Francisc…</t>
  </si>
  <si>
    <t>Murray</t>
  </si>
  <si>
    <t>…, la de hoy determina Mr.- Alakintosh este reconocimiento, y le el estado del Nuevo Mundp. reduce á muy poca cosa, á nada. En efecto;qué hará Bolivar con — El navio rea! Valeroso, capitán Murray, llegó ayer á Ports- que le digan: tú eres independiente, si al mismo tiempo se dice á mouth devuelta de la América meridional, viniendo á su bordo la España : tú tienes derecho para apoderarte de Bolivar, si pitedts? Al. Alichelena, enviado mejicano, quien l…</t>
  </si>
  <si>
    <t>Mutzi</t>
  </si>
  <si>
    <t>…rdida por entre republicanos y vasallos de un Monarca. estos, y publicada en la gaceta del gobierno de Colombia. ,,Millares de reflexiones nos ocurren al leer'estas noticias in El Sr. Mutzi, Arzobispo de Filippi, no es mas que un vicario teresantes y todas nos inspiran sentimientos de gozo y de con apostólico enviado á Chile por la congregación de Propaganda fianza. Si el Papa ha accedido á la solicitud de la república de Jidt, asi como se envia…</t>
  </si>
  <si>
    <t>Muzo, Honorio María de</t>
  </si>
  <si>
    <t>Honorio María de Muzo</t>
  </si>
  <si>
    <t>…onedas de plata -a cada mo á D. Tomas Varona: para la de Badajoz á D. Juan Pérez Ma- mento, sin cesar en todo el paseo desde que se principió hasta el rure: para la de D. Benito á D. Honorio María de Muzo: para fin de su conclusión, expresando á voces altas ziva el Rey, vba la de San Pedro Manrique á D. Manuel García de la Cotera: el Sober-íko con el mayor júbilo y alegría: todo, todo contri para la de las poblaciones de Sierra-Morena á D- Eugenio Javal- buyó…</t>
  </si>
  <si>
    <t>Nada, Juan Ortega y</t>
  </si>
  <si>
    <t>Juan Ortega y Nada</t>
  </si>
  <si>
    <t>…e, como en otras ocasiones se verificó en igual zano Cid y L&gt;. Antonio Bellido: para dos raciones de la iglesia dad de circunstancias. catedral de Guadix, vacantes por r. ierte de D. Juan Ortega y Nada ha impedido el que las tropas designadas por S. E. el renuncia de D. Benito Caballero y Carnicero , á D. Francisco general en gefe para guarnecer el Callao marcharan en medio'de Perez Chico y D. Antonio Linares Castilla y Burgos; y para agua, "granizo y nieve…</t>
  </si>
  <si>
    <t>Nafria, Manuel Anselmo</t>
  </si>
  <si>
    <t>Manuel Anselmo Nafria</t>
  </si>
  <si>
    <t>…rma de la anterior, quedando subsistente Los enrpres de Llórente combatidos y deshechos en ocho dis el remate por otro año mas, y el postor igualmente que su fia cursos por el Dr. D. Manuel Anselmo Nafria, lectora! de la dor , con la obligación de cumplirlo, si pasase aquel término del Sta. Iglesia de Calahorra: 1111 tomo en 8.° Se ,hallará en Madrid dia 1.° de Mayo sin manifestar su voluntad de desistir de él, re en las librerías de Novillo, Perez y Villa ren…</t>
  </si>
  <si>
    <t>Nao, Ealtasar de</t>
  </si>
  <si>
    <t>Ealtasar de Nao</t>
  </si>
  <si>
    <t>…uevo motivo le interpelé respetuosamente para que me ce vacante el vínculo fundado en la villa de Barajas de Madrid diese el mando, y me reprodujo lo mismo que antes dejo indi por D. Ealtasar de Nao y Doña Juana Vázquez de Ledcsma. La cado, pidiendo que lo sentase sobre el caramanchel para disponer persona,que se crea con derecho á dicha fundación se presentará y ser testigo del abordase que con furia pedíala tripulación; y en á deducirlo ante el Sr. Mariano Barruelos, alcalde ordinari…</t>
  </si>
  <si>
    <t>Narciso</t>
  </si>
  <si>
    <t>…o. longación de la permanencia del Ejército francés en España, cu En inconsecuencia han nombrado; á saber : : yo tenor palabra por palabra es como sigue: S..M.. Católica al Excmo. Sr. D. Narciso de fleredia, Conde Aquí el Convenio. de Ofalia , Caballero tiran Cruz' de la Orden Americana de Isa Por tanto, habiendo visto y examinado el referido Conve bel la Católica, Caballero de número de la Real y distinguida nio , tal cual se acaba de insertar, hemo…</t>
  </si>
  <si>
    <t>…en sobre cubierta, según los nombrase por la lis y Francisco Cano, id. ta que leia, y concluida esta diligencia los mandó sentar á los En Villanueva de la Fuente. Joaquin Vecina y D. Narciso costados del buque convidándolos con pan y vino, que nadie qui Estero. so : les aseguró que iba á trasbordarlos á una embarcación que En Santa Cruz de Múdela. D. Diego Bravo, alcalde ordi estaba i la vista; los mandó atar nuevamente á cada uno de por nario. D…</t>
  </si>
  <si>
    <t>Narvaez, Francisco</t>
  </si>
  <si>
    <t>Francisco Narvaez</t>
  </si>
  <si>
    <t>…es Robert, que con do estas desgracias. escala en el Janeiro fondeó en Vigo con pliegos para S. M. con —. Apenas llegó la noticia de que S. A. R. el Príncipe Maximi ducidos per el coronel D. Francisco Narvaez, y el capitán del liano de Sajorna-y su augusta Hija la Princesa Amalia estaban estado mayor deí ejército Realista del Perú D. Mariano Cáceres. para entrar en nuestro territorio, cuando todas las autoridades I as cartas de Lima de 11 de Junio dicen que en aqu…</t>
  </si>
  <si>
    <t>Navajas, Casto</t>
  </si>
  <si>
    <t>Casto Navajas</t>
  </si>
  <si>
    <t>…costa. Asi habria sucedido en Pativilca y otras in con la mitad de artillería á caballo, que al mando dei teniente felices poblaciones, si el benemérito teniente coronel D. Casto coronel D. Casto Navajas llegó momentos después de concluida Josef Navajas, comandante del escuadrón de lanceros del Perú, la carga á reforzarme de orden del Sr. brigadier D. Josef Ramón horrorizado con el contexto del oficio que se inserta á continua Rodil, comandante general de tod…</t>
  </si>
  <si>
    <t>Navajas, Casto Josef</t>
  </si>
  <si>
    <t>Casto Josef Navajas</t>
  </si>
  <si>
    <t>…idente del Consejo de Ministros, Tengo la satisfacción de incluir á V. S. el oficio-original de/los gefes de la Real casa., y toda la servidumbre del Rey y de comandante. teniente coronel D. Casto Josef Navajas , que enSS: AA. RR. estuvieron presentes á esta augusta y tierna cere este momento acabo de recibir por el conducto del teniente líon,monia. Concluida que fue, los Príncipes y Princesas de la Fami Angel Costa, dei escuadrón de lanceros del ejército'enemigo de…</t>
  </si>
  <si>
    <t>Navajas, O. Casto Josef</t>
  </si>
  <si>
    <t>O. Casto Josef Navajas</t>
  </si>
  <si>
    <t>…Marzo á las siete de ¡a tarde de 1824.=E1 teniente coronel Cuartel general en Pativilca á 11 de Febrero de 181^..—Al Sedar capitán Manuel de la Canal.rzSr. D. Mateo Ramirez, coman comandante O. Casto Josef Navajas. Señor comandante: Las dante en géfe de la columna móvil de Luna. críticas circunstancias en que se halla la causa de la patria exigen „Estado mayor divisionario del Callao y su costa—Anuncio. imperiosamente iaS mas activas diligencias á fin de adelantar Es U…</t>
  </si>
  <si>
    <t>Navarrete, Manuel Petez</t>
  </si>
  <si>
    <t>Manuel Petez Navarrete</t>
  </si>
  <si>
    <t>…os no quieren pelear, vol mar: para Ja Vara de alcalde mayor dé Auto! á D. Antonio viéndose á sus pueblos! que la opiftíóh ya está enteramente por Zapatero: para la de Salamanca á D. Manuel Petez Navarrete: las tropas del Rey, vencedoras en todas partes,Las fuerzas nava para lá de las poblaciones de Sierra Morena á D. Manuel Gon les se han reducido á dós bergantines, una corbeta y una fraga zález Pinto': para la de Cevico de lá Torre á D. Facundo Martita; sus o…</t>
  </si>
  <si>
    <t>Navarrete, Martin Fernandez de</t>
  </si>
  <si>
    <t>Martin Fernandez de Navarrete</t>
  </si>
  <si>
    <t>…al pie de la escalera el mismo Sr. Protector, el Sr. Vice Protector D. Pedro Franco, los Sres.Consiliarios, el El R. Obispo Prior de León ha dado cuenta al Rey nuestro Secretario D. Martin Fernandez de Navarrete, el primer pintor Señor, con fecha de 23 de Noviembre último, de que estando de Cámara D. Vicente López y el Director ¿eneral y escultor practicando la smta visita de su ministerio pastoral en la villa honorario de Cámara D. Esteban de Agreda. de Azuaga, tuvo…</t>
  </si>
  <si>
    <t>Navarro, Antonio</t>
  </si>
  <si>
    <t>Antonio Navarro</t>
  </si>
  <si>
    <t>…os espectadores de afuera: durante el con Gaspar María de Jover: para el de Cuenca á D. Leandro Becer- cierto no cesaron de servirse refrescos exquisitos. ril: para el de Toledo á D. Antonio Navarro: para .el de Lerma Para que nada faltase de lucido y completo á la fiesta de este á D. Luis Josef Ruiz de Torremilano: para el de Medinacéli á - dia, había dispuesto el cuerpo de artillería francesa una brillante D. Euseblo Perez Grueso: para el de Becerril d…</t>
  </si>
  <si>
    <t>Navarro, Cipria Concepción</t>
  </si>
  <si>
    <t>Cipria Concepción Navarro</t>
  </si>
  <si>
    <t>…tus D. Josef Cifuentes y Prada, Le Deist Kivalan, Lesea y compa en Ceuta. En dos años de cárcel en la ciudad de Lorca á Dolores ñía, D. Josef Villegas de la ConchayKint, de Lima; D. Cipria Concepción Navarro. En seis meses de suspensión de empleo á no de Tejada Sánchez, de idem; los testamentarios ó herederos D. Miguel Gumbau, capitán graduado de caballería séptimo de D. Isidoro Reaño, del Perú; D. Pedro Josef de Rada, de provisional. En libertad, y que le sirva…</t>
  </si>
  <si>
    <t>Navarro, Manuel Jiménez</t>
  </si>
  <si>
    <t>Manuel Jiménez Navarro</t>
  </si>
  <si>
    <t>…su poder muchos meses grandes sef María Tirado: para la de Ciudad-Rodrigo á D. Fermín Diez: sumas, de que dispone á su arbitrio, y los interesados gozan la para la de Benavente á D. Manuel Jiménez Navarro: para la de ventaja de no estar expuestos á un robo, y se excusan de llevar Granadilla á D. Vicente Sanahuja y Mev: para Ja de Motilla cuentas con sus criados, con los mercaderes &amp;c. &amp;c., y si llega del Palancar y Campillo de Alto-Buey á D. Zacarías Romero y…</t>
  </si>
  <si>
    <t>Navarro, Pedro María</t>
  </si>
  <si>
    <t>Pedro María Navarro</t>
  </si>
  <si>
    <t>…lo general, que presidió el Excmo. y Rmo. una media ración de la iglesia catedral de Córdoba, vacante por P. Fr. Josef García Palomo, y el 16 salió electo Maestro Ge- promoción de D. Pedro María Navarro ¿ canongía de la de Cuen ncnl, con unanimidad de votos, el Rmo. P. Fr. Gabriel Miró, ca, á D. Josef Placer. caXUan. Córdoba 32 de Octubre. Para dos plazas de alcaldes del crimen de la chancillería de El dia 17 fue para Córdoba un dia de júbilo con motivo dt V…</t>
  </si>
  <si>
    <t>Navarro, Santos</t>
  </si>
  <si>
    <t>Santos Navarro</t>
  </si>
  <si>
    <t>…ero envía á pedirlo con uno de estos; siendo din á D. Juan Pedro Martínez Remacha: para la de Peñaranda ademas una especie de moneda corriente, con la cual se hace de Bracamonte á D. Santos Navarro : para la de Msmbeltran á cualquier pago, aunque sea del menor importe. La ventaja que D. Manuel Prudencio Sobrino: para la de Frigiliana á D. Joa resulta de esta costumbre, tanto al depositario como al banque quín Josef Martínez: para la de Aguilar de Córdob…</t>
  </si>
  <si>
    <t>Navia, Josef María Fole de</t>
  </si>
  <si>
    <t>Josef María Fole de Navia</t>
  </si>
  <si>
    <t>…D. Juan Sánchez y al cadete D. Josef González. para la de Morata á D. León Chamochin: para la de Monforte Al coronel de milicias y gefe político de la provincia de Are de Lemus á D. Josef María Fole de Navia: para la de Moron á quipa D. Juan Bautista Lavalle el empleo de coronel de ejército: D. Nicolás Díaz Molin; para la de Lezuza á D. Diego Antonio al piloto de la Real armada D. Juan Vil» el grado:de.alférez de Montero y Pelaez; para la de Iguña á D. Juan Anton…</t>
  </si>
  <si>
    <t>Nazario</t>
  </si>
  <si>
    <t>…a mañana del 27 un frío tan intenso que de D. Miguel Vera y D. Martin Rubio, á D. Pedro Noiasco *1 agua se congeló en las vasijas; de suerte que quedaron tan du García de Linares, D. Nazario de la Iglesia y D. Marcelino Ciria ras como piedras. Aqui el pobre doctor cogió un fuerte reuma, y desde entonces se fue debilitando mas y mas cada día. AI salir Igualmente se ha servido S. M. nombrar , á consulta del pro de Kuka me dijo que tenia confianza d…</t>
  </si>
  <si>
    <t>Ncal</t>
  </si>
  <si>
    <t>…ón revelada, amenazas, ha contestado con bravatas denigrativas de nuestro ha precipitado á los espíritus en el ateísmo, y acto continuo se pabellón; pues habiéndole manifestado el almirante Ncal por un han seguido los trastornos y crímenes propios de este monstruo. parlamentario, que si no recibía ¿nuestro cónsul en el término de Una desgraciada experiencia ha hecho conocer generalmente dos horas empezaría el fuego contra la ciudad, con restó el Dey:…</t>
  </si>
  <si>
    <t>Neale</t>
  </si>
  <si>
    <t>…al Rey , ál Estado y á vosotrosLa lancha bombardera Terror se hizo á la vela el 7 para Ar mismos, es que prescindáis de vuestra posición actual para resol gel con pliegos para el almirante Neale. Se cree que no se comen ver en una cuestión de tanta importancia como lá presente. zará el. fuego inmediatamente contra esta guarida de piratas: se En seguida leyó-el Ministro el proyecto de ley concebido en harán primero nuevas proposiciones al Dey, y si la…</t>
  </si>
  <si>
    <t>Nebot, Francisco</t>
  </si>
  <si>
    <t>Francisco Nebot</t>
  </si>
  <si>
    <t>Núm. 36. (* cuartos.) 151 GACETA EXTRAORDINARIA DE MADRID PU VIERNES 19 DB MARZO DB l8»4ARTICULO DE OFICIO. El Brigadier D. Francisco Nebot, Comandante general de la provincia de Murcia, ha comunicado ai Sr. Ministro de Marina desde Cartagena con fecha de 16 del corriente, que en la tarde del dia anterior 13 éntre cinco y seis había anclado en aquel puerto la fragata Hermione, de la Marina Real d…</t>
  </si>
  <si>
    <t>Necochea</t>
  </si>
  <si>
    <t>…e nuestras fronteras. bía trpsferido todos sus poderes á Bolivar como dictador. Bolí ¿Mas por ventura no engañaron los acontecimientos, al menos, var aceptó el empl.eo y nombró al general Necochea por gober parte de sus esperanzas3 Para saberlo, señores, basta echar una nador de Lima. No habia fuerzas suficientes para la defensa; los rápida ojeada sobre la situación-real y efectiva de los víveres, soldados de línea y los cívicos eran poco mas ó menos 1…</t>
  </si>
  <si>
    <t>Neerete, Josef</t>
  </si>
  <si>
    <t>Josef Neerete</t>
  </si>
  <si>
    <t>…para el indudable soy el General mas antiguo de los que hay en estos paí pueblo de su naturaleza, ses, también es constante que siguiendo el espíritu del citado D. Josef Salcedo, D. Josef Neerete, el padre Fr. Juan Fa Real decreto de i.° de Octubre de 1823, jq np debo permane cundo Monio, Domingo Rojo y D. Agustín Baiat, en liber cer en el Perú , respecto á que las órdenes , tanto para quedar tad, sin nota alguna. me, como aprobando mi nombramiento de…</t>
  </si>
  <si>
    <t>Negocios, Ministro de</t>
  </si>
  <si>
    <t>Ministro de Negocios</t>
  </si>
  <si>
    <t>…los sentimientos del corre acaba de comunicarme copia de la circular que con fecha Ayuntamiento y leales vecinos de esta villa, quienes desean a *ij{ de este mes le ha dirigido el Sr. Ministro de Negocios extran V. M. la mayor felicidad en su reinado, la pacificación y sosiega jeros de Inglaterra, informándole del establecimiento del blo de todos sus dominios.=Señor.=P. A L. R. P. de V. M.=Licen.queo mas rigoroso del puerto de Argel, según los usos de la guer…</t>
  </si>
  <si>
    <t>Negron, Felipe</t>
  </si>
  <si>
    <t>Felipe Negron</t>
  </si>
  <si>
    <t>…yo del Puerco á D. Josef María de Tresgallos y Bueno: Escuadron de dragones del Rey. Grado de capitán- al te para la de Alcañices á D. Josef González Suarez: para la deFer- niente D. Felipe Negron: dé teniente ál alférez D. Cosme Mar «annuñez á D. Francisco MaríaOrtiz : para la deEcija á DI Juan tínez; y de alférez al sargento primero D. Alanuel Llanos. de Ribera y Alvarez: para la de Calasparra á D. Miguel Gar Escuadrón de húsares de Fernando sen. Gra…</t>
  </si>
  <si>
    <t>Neiperg</t>
  </si>
  <si>
    <t>…ido Resguardo constitucional no pasó á recibir á S. A. á bordo de la corbeta Galatca. Esta Pun. hubo un solo miliciano voluntario, cuando las divisiones Rea cesa va acompañada del conde Neiperg, su gentilhombre, y .de listas contaban entre sus filas innumerables hijos de Medina. En . las condesas de Verona y de Waliis.</t>
  </si>
  <si>
    <t>Neira, Domingo</t>
  </si>
  <si>
    <t>Domingo Neira</t>
  </si>
  <si>
    <t>…n Manuel de Noriega, cirujano; Antonio García, fechos. Ventura Viílamil, Antonio Jiménez, Manuel Fernandez Capa-* En Cozar. Juan de Bustos Villcna, labrador y Luis Garrido, lleja, D. Domingo Neira, escribano. labrador. Procesados por delitos comunes. En Infantes. D. Manuel Pedro Contador, juez eclesiástico Andrés Navia, Roque Rodríguez, D. Juan Piedracueva, 4e Infantes. D. Isidoro María Fernandez Bonacho, alguacil ma Pedro Quíntelas, Andrés Antelo, Jos…</t>
  </si>
  <si>
    <t>Ney</t>
  </si>
  <si>
    <t>…icar el siguiente que las armen para hacer el comercio de negros. Mr. Gore lleva Aviso á los navegantes.este convenio á Londres de parte de la legación inglesa. _Los dos hijos del mariscal Ney , de los cuales el uno se hace El naufragio de un bergantin español en la bahía de S. Juan llamar Principe de Moskowa, y el otro duque de Ekhingen, han de Luz, la cual se conoce mas comunmente por los marinos con entrado á servir en la artillería sueca. el no…</t>
  </si>
  <si>
    <t>Ni</t>
  </si>
  <si>
    <t>…salido El Rey nuestro Señor se ha servido nombrar secretario in fallida (a): los Ministros portugueses meditan acudir á las armas terino de la' Inspección de. Milicias al teniente coronel D. Ni para sujetarnos (3). colás Carón, segundo ayudante de la Real Compañía de Ala ,,No ocultan sus proyectos. Las gacetas oficiales de Lisboa ha barderos , con retención de este empico. blan altamente de una expedición destinada contra cl-Brasil. «Qué pretenden i…</t>
  </si>
  <si>
    <t>Ni-</t>
  </si>
  <si>
    <t>…nel á los capitanes D.'Juan Óliyenc¡a,D. Antonio Azpiroz y . juventutis, ab Andrea de Guevara jguanaxatensiipresbytero. To-r I). Di¿ntslb;Aldázábülf decapitan al segiindó ayudante D. Ni- 'mus' ii, tónVfleifens logichm ác metafhysicam. Sé. hallará en la Colas Sjlás; fá los tenientes D. Josef Vallejo \ D. Mariano Acii- ¡ imprenta dé &lt;A!maritá, ¡y en * las-librerías de -Paa y Quirós en esta rio y D.' Jqáítr’de Dios OlSzabal: de teniente'al subte…</t>
  </si>
  <si>
    <t>Nicolás</t>
  </si>
  <si>
    <t>…pe de Polignafi.,manifestó que Manuel Ortiz: para la de. Córdoba al Conde dq, puerto-hermoso: no hallaba .ninguna dificultad capaz de impedir# la Inglaterra el Para la de Cuenca á D. Nicolás,iT«p-y -Nudez déiiRendon, Coque tomase,parte en una conferencia, á,pesar de que el Gobier paisario de Guerra.:;para la de Esíremádura í:ea comisión , á Don no de Londres podía mirar ahora la cuestión bajo otro punto de Pió Gómez de Ayala , Coronel; retirado'…</t>
  </si>
  <si>
    <t>…en todo tiempo se. han señalado en dias, contados ;desde Ja, fecha, á Doña,:María Tomasa Taguas, favor dei Rey y de la nación en ambos hemisferios. De todo de .madre y heredera de D. Nicolás, Caballero, y asimismo á los riva la cooperación en cuanto esté de su parte, apurando los ar demás interesados que puedan tener derecho á los bienes de su bitrios, como lo verifica al presente. En esta h'nea .séale lícito y testamentaría , para qué comparezca…</t>
  </si>
  <si>
    <t>…Mayo. 4a La de Juan Villagrasa, Francisco Albaladejo, Braulio ANUNCIOS. Campoy y Francisco Carbonell, sobre heridas causadas á unos Por muerte del intendente de ejército honorario D. Nicolás franceses, y haber dado la' voz de viva Riego, sentenciados el Vi Labaggi se han formado autos de inventario y tasación de sus llagrasa á un año de destierro de la plaza de Cartagena, y los bienes en el juzgado de la capitanía general de Castilla la nueva, de…</t>
  </si>
  <si>
    <t>Nicolás, Juan</t>
  </si>
  <si>
    <t>Juan Nicolás</t>
  </si>
  <si>
    <t>…milias! /Dónde estaba la seguridad pro Cicerón, Teniente Coronel de infantería: D. Josef, Foreadá, Ca metida de las personas, dónde!la:de nuestras propiedades, y en pitán de ídem: D. Juan Nicolás de la Fuente, ídem ídem: Dóit dónde en fin ta libertad que se-nos. pintaba como pérdida en elMariano Quirós, Ídem ídem: D.Salustiano Andrés Erríbite, Co Gobierno paternal de nuestros Reyes, y que.desapareció de en ronel graduado, y Agente Fiscal del Consejo d…</t>
  </si>
  <si>
    <t>…Castellanía Hidalgo para la administración de Rentas decimales de la dió de Amposta, primera dignidad de la Orden de S. Juan , en Ara cesis de Burgos, vacante por fallecimiento de D. Juan Nicolás de gón, que posee elSermo. Sr. Infante D. Francisco de Paula , jun Cerrajería, que la obtenía en 7 de Marzo de 1820. tas ó separadas las dos Encomiendas de Monzon y de S. Juan de les Pañetes de Zarogoza, de que se compone. Los que aspiren á Hoy se ha celebrad…</t>
  </si>
  <si>
    <t>Nicolás.Bueno</t>
  </si>
  <si>
    <t>…dejamos sin gobierno y sin mas Fuegos que los de cación. fusil: experimentamos solo la sensible muerte del contramaestre Por providencia del Sr. Rubio, alcalde de Casa y Corte, re D. Nicolás.Bueno y la de cuatro ó cinco heridos, incluso el ca frendada del escribano López de Castro, se ha señalado el do pitán: viéndole derramar arroyos de sangre fui desde proa, que mingo 24 del corriente á las diez de la mañana para la celebra era mi puesto, como segund…</t>
  </si>
  <si>
    <t>Nicolasa</t>
  </si>
  <si>
    <t>…ta armonía con las que han publicado otros autores no menos ilustres/especialmente el abate Barruel en sus ANUNCIOS. Memorias sobre el Jacobinismo, listas y la obra anunciada, que Doña Nicolasa. Doña Justina y Doña Manuela García: Don son dos tomos en 4.0 bastante abultados, se venden en Madrid Juan Antonio y Doña Mercedes Echavarría: D. Juan Manuel en la librería de Sojo. * EN LA IMPRENTA REAL.</t>
  </si>
  <si>
    <t>Nicolau, Esperanza</t>
  </si>
  <si>
    <t>Esperanza Nicolau</t>
  </si>
  <si>
    <t>…á su nina, que tendría de sado sin haberlo verificado, se precederá á la entrega de jos que cuatro á cinco meses, echada en la cuna. Luego que volvió entró resulten pertenecerle á Doña Esperanza Nicolau, madre del á verla, y encontró un gato echado sobre la cara de la criatura: difunto. asustada echó el animal al suelo; y al momento advirtió que La sagrada Biblia , nuevamente traducida de la vulgata la la niña no daba señal de vida; pues el gato la habia sof…</t>
  </si>
  <si>
    <t>Nifo, Francisco Mariano</t>
  </si>
  <si>
    <t>Francisco Mariano Nifo</t>
  </si>
  <si>
    <t>…avía;.la' tolerancia, lejos de Obras del erudito marques de Caraccioío, traducidas del fran see contraria á este voto, le favorece; porque sabe' que vale mas cés al castellano por D. Francisco Mariano Nifo , correctas en que el hombre tenga una religión defectuosa que no' tener ningu esta undécima impresión. Sus tratados son los siguientes*, idioma na' absolutamente:' lo que hay de bueno y verdadero' en una reli de la razón contra los filósofos de nuestro siglo…</t>
  </si>
  <si>
    <t>Nifo, Manuel</t>
  </si>
  <si>
    <t>Manuel Nifo</t>
  </si>
  <si>
    <t>…d. guerra de empleos se manifestó muy luego entre ambos-par Guia de Litigantes y Pretendientes para'ch año de 1814 por tidos. Los comuneros, en mayor número y mas esparcidos, obtu D. Manuel Nifo, se vende en el despacho d» ¡a imprenta Réál á vieron ventajas en Andalucía, en Valencia y parte de Castilla la 4 rs. en rústica, EN LA IMPR£NTA REAL.</t>
  </si>
  <si>
    <t>No, Ramón de Pi</t>
  </si>
  <si>
    <t>Ramón de Pi No</t>
  </si>
  <si>
    <t>…de 2$ de Enero por mano de Meada, pues que el Cortés no habia hecho buen último. uso del dinero que en el año 22 se le habia entregado. Fábulas origínales en verso castellano por D. Ramón de Pi No hablan estos proyectos por ahora sino solo contra los eu són y Vargas, ministro togado que fue del Real y Supremo Con ropeos que han nacido en España, pues los ingleses, franceses &amp;c. sejo de la Guerra. Se hallarán en la librería de Villareal y en la recibirá…</t>
  </si>
  <si>
    <t>Noiasco, Pedro</t>
  </si>
  <si>
    <t>Pedro Noiasco</t>
  </si>
  <si>
    <t>…der sentimos en zoqtii á capellanía de Reyes Nuevos de Toledo, y fallecimiento la noche del 26 y en la mañana del 27 un frío tan intenso que de D. Miguel Vera y D. Martin Rubio, á D. Pedro Noiasco *1 agua se congeló en las vasijas; de suerte que quedaron tan du García de Linares, D. Nazario de la Iglesia y D. Marcelino Ciria ras como piedras. Aqui el pobre doctor cogió un fuerte reuma, y desde entonces se fue debilitando mas y mas cada día. AI salir Ig…</t>
  </si>
  <si>
    <t>Noiíó, Josef</t>
  </si>
  <si>
    <t>Josef Noiíó</t>
  </si>
  <si>
    <t>…. 14a:) Seis valses nuevos y ségunda, tanda de rigodones de D. An-r Real orden sobre la creación de un depósito comercial, (Idem.) dres Belluzzi, arreglados; para, fortepiano, por D. Josef Noiíó. •Otra sobre el modo de proceder contra los pueblos morosos Véndese á 6t rs. cada ejeiriplur en el almacen.da música de la ca en el pago de contribuciones. £Idem.) lle del Turco y en la librería de Sanz. EN LA IMPRENTA REAL.</t>
  </si>
  <si>
    <t>Nolla, Juan</t>
  </si>
  <si>
    <t>Juan Nolla</t>
  </si>
  <si>
    <t>…'olo tuvieron tiempo para nas y Tenas: para una canongia de la iglesia catedral de ürgel, ponerse en salvo con sus familias abandonando todo lo demás. vacante por fallecimiento de D. Juan Nolla, á D. Francisco ber Se calcula en 8o3 francos la pérdida que han sufrido las salinas. ra: para otra en la misma iglesia, por el de D. Ciro Valls , á La de los habitantes es incalculable; pero se podrá formar una D. Pedro Pons: para otra en la citada iglesia,…</t>
  </si>
  <si>
    <t>Noriega, Francisco</t>
  </si>
  <si>
    <t>Francisco Noriega</t>
  </si>
  <si>
    <t>…la bahía de Mosquitos y demas tierras adyacentes. jo á D. Nicolás Ambrosio Domínguez Rincón : para la delluer- ,,Ruego á V. de hacer presente en debida*forma á los in cal Overa á D. Francisco Noriega para la de Béjar á D.Maria- teresados que por el cúter Crecían, que saldrá jmañana para no Herrero: para la de los Velez á D. Angel del Busto: para la Cartagena, escribiré pidiendo se suspenda la dicha orden sobre de Orjlva á D. Rafael Peáuela y Salcedo: para…</t>
  </si>
  <si>
    <t>Noriega, Josef Escolar y</t>
  </si>
  <si>
    <t>Josef Escolar y Noriega</t>
  </si>
  <si>
    <t>…ión que se proceda al pago del según-» Coruña...... Comisionado D. Juan Francisco Barrié. 00 semestre de losindicados vales de Eneró, qiie cumple en 27 ■■ Cuenca.....- Comisionado D. Josef Escolar y Noriega. del actual. En su consecuencia, y siendo indispensable que para •- Granada...-...;.1 En Ja intendencia. que aquel pueda ttalizafse cotí las formalidades que se requieren. Giiadalajara;..-:- En ja intendencia. ,se presenten de. nuevo tódós.‘los vales consolid…</t>
  </si>
  <si>
    <t>Noriega, Josef María Gutiérrez y</t>
  </si>
  <si>
    <t>Josef María Gutiérrez y Noriega</t>
  </si>
  <si>
    <t>…apital (Janeiro) se habían cobrado por la policía Cádiz, vacante por fallecimiento de D. Fernando Jiménez de 8oo‘3 cruzados, ademas de los once millones y medio destinados Alba, á D. Josef María Gutiérrez y Noriega: para la de arce para reparos de muelles, calles, caminos y alumbrado de la ciu diano titular de la misma, por muerte de D. Manuel Vale.iun dad, y era tal la escasez de numerário que cada cruzado (que Nicolás, á D. Manuel Rodriguez Monge : para una canonjía d…</t>
  </si>
  <si>
    <t>Noriega, Juan Manuel de</t>
  </si>
  <si>
    <t>Juan Manuel de Noriega</t>
  </si>
  <si>
    <t>…. Tomas Serrano, regidor. D. Alfonso Campo, labrador, co dente de D. Juan Feas; D. Gerónimo Aguirre, D. Pedro Rolmandante de voluntarios Realistas, y D. Rafael García, fiel de dan,D. Juan Manuel de Noriega, cirujano; Antonio García, fechos. Ventura Viílamil, Antonio Jiménez, Manuel Fernandez Capa-* En Cozar. Juan de Bustos Villcna, labrador y Luis Garrido, lleja, D. Domingo Neira, escribano. labrador. Procesados por delitos comunes. En Infantes. D. Manuel Pedro…</t>
  </si>
  <si>
    <t>Noriega, Manuel</t>
  </si>
  <si>
    <t>Manuel Noriega</t>
  </si>
  <si>
    <t>…ares, idem D. Juan. dera pérdida de familia. Mendiburu, idein D. Santiago Gómez, ídem D. Domingo CaS. M. Carlos x, SS. AA. RR.el Sr. Delfín , Madama Ja Del- vero, teniente primero D. Manuel Noriega, ídem D. Manuel fina y Madama la Duquesa de Berry , se han trasladado inmedia Ríos, ídem D. Francisco Grados, idem segundo D. Josef Quitamente al sitio Real de S. Cloud. roga, idem D. Josef Carrillo, subteniente D. Josef Perez, ídem Se esperan sucesivamente d…</t>
  </si>
  <si>
    <t>Norió, Juan de Hevia y</t>
  </si>
  <si>
    <t>Juan de Hevia y Norió</t>
  </si>
  <si>
    <t>…ano para conducir __ El Rey ha venido en conceder plaza efectiva en el Consejo lo al-cuerpo de guardia; pero, el Rey, que era el del gorro, te Real al fiscal mas antiguo del mismo D. Juan de Hevia y Norió largamente de la aventura, y recompensó con munificencia riega , con la antigüedad que le corresponde, optando al destino Real el zelo del guardia. que este deja el fiscal mas moderno D. Juan Antonio Sánchez Heredia, á quien ha tenido á bien ¿aclarar la antig…</t>
  </si>
  <si>
    <t>Noticia, Do</t>
  </si>
  <si>
    <t>Do Noticia</t>
  </si>
  <si>
    <t>…ara la de Jimena á D. Rafael MaríaDonnet: para la de Ubrique á D. Juan Periañez : para la de Tabal a D. Anto XEAlSS 10TERIAS. nio Pacheco Padilla: para la de Sanlucar deBarramedaá D. Do Noticia dé los pueblos donde han cabido los premios mayores mingo Salinas-, para la de Sigíienza á D. AtanasioCalvo Antón: de luReal lotería moderna en el sorteo de este dia. ■ ■■* para la de Roa á D. Vicente García Alvarez: para la de Puente Números. Premios. Admini…</t>
  </si>
  <si>
    <t>Noves, P. Ignacio</t>
  </si>
  <si>
    <t>P. Ignacio Noves</t>
  </si>
  <si>
    <t>…derecho á los bienes quedados por fallecimiento de ayuntamiento de la ciudad de Mantesa se ha servido remitirnos, D. Manuel Castellanos y Labori, escribano que fue del ilustre el Sr. P. Ignacio Noves, hacendado de la misma, cosechero de Colegio de esta corte, para que concurran á deducirle á la au vino, y stigeío de toda honradez y probidad, por cuyas circuns diencia del Sr. D. Tomas de Arizmendi, alcalde de la Real Casa tancias no se puede dudar de la ve…</t>
  </si>
  <si>
    <t>Nueva-Espaiía, Abdon Idem de</t>
  </si>
  <si>
    <t>Abdon Idem de Nueva-Espaiía</t>
  </si>
  <si>
    <t>…ario cuando le toque: su habitación es gratis en la misma con de guerra españoles se celebró con tres noches de iluminación.” gregación. Los aspirantes dirigirán sus solicitudes ¿ D. Abdon Idem de Nueva-Espaiía. La misma carta de Filadelfia, refi Angel Salazar, P. Prepósito y patrono de la misma, dentro del riéndose á gacetas de Méjico hasta el 28 de Mayo, dice: que no término de tres meses. deja duda de que si se hubiese presentado un partidoespañol (su Se halla va…</t>
  </si>
  <si>
    <t>Nufiez, Josef</t>
  </si>
  <si>
    <t>Josef Nufiez</t>
  </si>
  <si>
    <t>…regorio El Rey se hi servido nombrar para dos plazas de oidor de la Catbajosa y al alférez Di Miguel Cuellar ; y de alférez al sargento audiencia de Galicia á D. Francisco Asín y' D. Josef Nufiez primero D. Juan Chican. 1 Garrido: para otra de alcalde del crimen de la misma á Don Escuadrón de dragones, del Perú. Coronel efectivo de caba— Gregorio Ceruclo: para la fiscalía del crimen del mismo tribu -Hería y primer ayudante-de campo del virey conde de…</t>
  </si>
  <si>
    <t>Nugent</t>
  </si>
  <si>
    <t>…anunciado ya ha- Mr. Canning combatió todos los supuestos falsos y las ca berse/descubiertotcn está isla una conspiración de negros que de lumnias del honorable y violento radical lord Nugent; y por fin bía, haber estallado para las fiestas de Natividad: hoy nos da lá pidió ,,que se declarase (por contrariedad á todo lo supuesto) lista,de los .conspiradores con la noticia de su’castigo. Ocho ne que la Cámara reconocía todas1 las ventajas que había…</t>
  </si>
  <si>
    <t>Nuguent</t>
  </si>
  <si>
    <t>…tificación, la mitad de.su sueldo. riguar; pues él ha visto á un caballo pequeño (pony) llevar con Cada regimiento se compondrá de dos batallones de á 1117 pla facilidad al enorme lord Nuguent, al mismo tiempo que hay zas. El culto será libre: el mando en lengua alemana; y la justi otros grandes que ni siquiera podrán sostener el peso de tal hombre. cia la administrará un tribunal suizo. Se podrá recibir una ter Con este motivo se empeña una viva d…</t>
  </si>
  <si>
    <t>Núm, Josef</t>
  </si>
  <si>
    <t>Josef Núm</t>
  </si>
  <si>
    <t>…Josef María Prieto, alfé via. Dios guarde á V. S. muchos años. Capitanía de este puerto rez D. Francisco Bolívar, idem D. Roque Suarez. Marzo 20 de i824.=Francisco Gonzalez.=:Sr. brigadier D. Josef Núm. 2 de Chile. Capitán D. Gaspar Monteroia. Ramón Rodil, gobernador político y militar de esta plaza, co Núm. 4 de idem. Alférez D. Carlos Mendez. mandante general de la división que guarnece á Lima y fortale Núm. g de idem. Subteniente D. Julián Chuecas , pasó…</t>
  </si>
  <si>
    <t>Nuncio</t>
  </si>
  <si>
    <t>…las bajo el dominio de la España, porque este punto no Una magnífica función de iglesia, en la que ha oficiado Mon estaba en la cuestión, sino con el de hacer un arreglo amigable. señor Nuncio, ha seguido á la augusta ceremonia de la bendi La España no admitió nuestras ofertas (4), y hasta tal punto ción, la cual ha adquirido mayor lucimiento con la presencia las rechazó, que al fin se vió despojada de casi todas sus posesio de SS. MM. y AA. y la c…</t>
  </si>
  <si>
    <t>…de K»« tificado , coma también la bu4 d« 4 publicación del jubileo- pa dos. Y es" tan verdadero ésto i que decimos que ya se aleja 4 0P‘"» ra el año tfirg, y 4 carta que el mismo Sr. Nuncio dirige « tíiqnt deíos periódicos revolucionarios; y cuándo'se paséis no-i* los Arzobispos y Obispos de los reinos de España, cuyos docu» vc&lt;4&lt;t de. pna situación qpe ofrece el espectáculo &lt;4 un combate ; Miento* s« extractan ó insertan en esta gaceta y en 4 s…</t>
  </si>
  <si>
    <t>…e 1824, donde se añaden las si un tejido de mentiras y de falsedades, y que asi lo ha declarado guientes observaciones sobre esta materia. en nombre y por orden de S. S. el Excmo. Sr. Nuncio en esta „Hemos visto con gran placer la carta del agente ó ministro corte en nota de ií de Julio último; ypor lo tantonocabeduda de Chile en Roma al director O’Higgins sobre la conducta del en que este documento ha sido escrito por Cienfuegos con la Vicario d…</t>
  </si>
  <si>
    <t>Nuncio'</t>
  </si>
  <si>
    <t>…emento del triunfo de nuestra santa religión y vuestra extranjeros hicieron la corte al Rey yá la Real Familia. Real soberan:a.=Seíior.s=A L. R. P. de V. M.=Eugenio Fer El Excino. Sr. Nuncio' apostólico de S. S. cumplimentó á nandez de Veiasco, alcalde del estado noble.— Domingo Díaz S. M. en nombre del cuerpo diplomático con motivo del aniver Almenara, alcalde del estado generai,=Gerónimo Mateo, regi sario de su entrada en la capital. dlo decano.…</t>
  </si>
  <si>
    <t>Nuñe, Tomas</t>
  </si>
  <si>
    <t>Tomas Nuñe</t>
  </si>
  <si>
    <t>…as continuara á la misma hora todos los lunes, miércoles y vier coronel á ios capitanes D. Pascual Bernedo y D. Josef Iriarte: nes que no sean festivo». de capitán á los tenientes D. Tomas Nuñe2 y D. Andrés Parra: de teniente al subteniente D. Esteban Reina: de subteniente al sargento primero D. Juan Pinedo. ANUNCIO. Batallón ligero granaderos de Reserva. Teniente coronel efec El Girador ante el tribunal de la razón ó Eítamert crítico del tivo de in…</t>
  </si>
  <si>
    <t>Nuñez, Lorenzo Sánchez</t>
  </si>
  <si>
    <t>Lorenzo Sánchez Nuñez</t>
  </si>
  <si>
    <t>…a el dia 15 de Agosto próximo venidero. de papel en la fábrica en las ¿pocas y cantidades que expresa la Diccionario de fiebres esenciales, traducido del francés por condición 4.a D. Lorenzo Sánchez Nuñez, un tomo en 4.0 Todos los artícu 12. Siempre que el contratista no cumpla con las entregas los que contiene nada dejan que desear por su claridad y exacti de papel conforme á !o prescrito en las condiciones que preceden, tud; sin embargo, los que tratan de la…</t>
  </si>
  <si>
    <t>Nuñez, Pedro Josef</t>
  </si>
  <si>
    <t>Pedro Josef Nuñez</t>
  </si>
  <si>
    <t>…vacante una de las plazas de médico titular de la ciu Húsares de idem. Sargento mayor D. Santiago Millct, te dad de Santander , con la dotación de 800 ducados anuales, y su niente D. Pedro Josef Nuñez, idem D. Tomas Cornejo, pasó obligación asistir alternando con otro médico al hospital de San al batallón de Arequipa en su empleo, alférez D. Josef Árgüero, Rafael, casa de niños expósitos, cabildo catedral, comunidades idem D. Manuel Barrera. religiosas y p…</t>
  </si>
  <si>
    <t>O, Josef</t>
  </si>
  <si>
    <t>Josef O</t>
  </si>
  <si>
    <t>…ar ha remitido loe Es cierto haberse roto las negociaciones con el gobierno in partes siguientes: truso de Sto. Domingo. Los diputados de Boyer acaban de dejar El Teniente General D. Josef O—Donell, Comandante gene á Parí* para rol«i* al Havre, üuiule Ceben Cfiibaikaiae i bunio ral del Campo de Gibraltar, con fecha 17 de Agosto corriente del navio Cosntopolita. Parece que los poderes que traían no les participa desde Algeciras al Sr. Secretario d…</t>
  </si>
  <si>
    <t>O, Manuel</t>
  </si>
  <si>
    <t>Manuel O</t>
  </si>
  <si>
    <t>…idea de las penalidades y trabajos que pasa hicieren siendo arregladas. ron él y su comitiva, bastará decir que el hambre obligó á uno Se cita y emplaza á todos los acreedores de D. Manuel O onde ellos á comer carne humana, y el frío llegó hasta el punto de zalo del Rio, vecino que fue de esta corte, y que él mamo congelarse el mercurio en le bola del termómetro; de suerte que comprendió en el concurso de bienes.que hizo en 1 de Noviem ya este, i…</t>
  </si>
  <si>
    <t>O-, Josef</t>
  </si>
  <si>
    <t>Josef O-</t>
  </si>
  <si>
    <t>…los Gefes El Rey nuestro Señor se ha servido rehabilitar y reponer para una junta de guerra, que se efectuó, compuesta de él mismo, en sus anteriores empleos al Mariscal de Campo D. Josef O- de su Secretario, del Intendente D. Francisco Cardenal, del Te Lawlor de segundo Cabo del reino y costa de Granada: al Bri niente de Rey D. Josef Callava, del Comandante del destaca gadier D. Manuel Daban y Urrutia al de Gobernador militar y mento de infanter…</t>
  </si>
  <si>
    <t>O-Do, Josef</t>
  </si>
  <si>
    <t>Josef O-Do</t>
  </si>
  <si>
    <t>…ón, y los voluntarios Realistas, se hallabail t^ididos al paso, y la artillería ha hecho la salva de ordenanza. Algeciras g de Agosto. El Comandante general del Campo de Gibraltar D. Josef O-Do— El Rey nuestro Señor ha tenido á bien nombrar paira la” Ca nell ha publicado hoy el siguiente anuncio. pitanía general de las Islas Baleares, con Ja presidencia de la Una facción pérfida, compuesta de unos 200 de los refugia Real audiencia de Mallorca, al ma…</t>
  </si>
  <si>
    <t>O-Donell, Carlos</t>
  </si>
  <si>
    <t>Carlos O-Donell</t>
  </si>
  <si>
    <t>…ú clase,grado, estado y condición,sin excepción alguna, Vieja,'al mando del esforzado y benemérito Teniente general a cuyo fin deroga S„ M. todas las órdenes , leyes y Reales cédu D. Carlos O-Donell, no puede menos de felicitar á V. M. con las, en cuanto se opongan „á esta, y entre ellas la expedida á con la mas viva y enérgica expresión de su fina gratitud -y adhesión sulta del Consejo Real en 16 de Setiembre último; bien que si el á vuestra Real Person…</t>
  </si>
  <si>
    <t>O-Donell, Josef</t>
  </si>
  <si>
    <t>Josef O-Donell</t>
  </si>
  <si>
    <t>…* artabos inclusive, se previene: qüe todas las es Gibraltar, cuya urgente falta me ha hecho presente su Coman crituras y dénías instrumentos públicos que pasen ante Escriba dante general D. Josef O-Donell. Y para que se lleve á efecto, no, y quedan mencionados eti ellos sobre materia que exceda de he venido en decretar Jo siguiente..* i.° Se establece en Algeciras ib® i-'s.; ó Sobre concesión de honojes, se extenderán en papel una Junta, compuesta de un indivi…</t>
  </si>
  <si>
    <t>O-mulrrian, Ignacio de</t>
  </si>
  <si>
    <t>Ignacio de O-mulrrian</t>
  </si>
  <si>
    <t>…la que manda S, M. formar un reglamento marques de Almenara; el conde de Nieulant, accionista; TJon para los cónsules y vicecónsules. (Núm. 8j.) Carlos Sexti, accionista; el limo. Sr. D. Ignacio de O-mulrrian, Real declaración sobre los indultados por el decreto de 1 .• ▼ice-presidente de la Real compañía de Filipinas, y D. Andre* de Mayo que esten avecindados en Madrid. (Idem.) de Aransay , individuo de la Junta de gobierno. Declaración del supremo Consejo de la…</t>
  </si>
  <si>
    <t>Obispo</t>
  </si>
  <si>
    <t>…y Grandes de España. La proce en Europa han venido á buscar honor y fortuna donde nunca sión sé dirigió á la plaza del Ayuntamiento; SS. MM. y AA. han existido.” fueron detras del Sr. Obispo; y entrando después en el coro, per ,,Posteriormente, y por la misma vía de Curazao, se han re manecieron en ¿I toda la función, que duró cerca de cuatro ho cibido noticias que aseguran la traslación del llamado congreso ras. Concluida esta se retiraron á Pal…</t>
  </si>
  <si>
    <t>…dra ha ber á quien corresponda. Dios guarde á V. I muchos años. To apresado un bastimento cargado de los argelinos, y lo ha enviado ledo :.o de Abril de 182.4.=E1 Gande de Ofalia.=Sr. Obispo de á Malta. Se cree que la escuadra holandesa está en Mahon; y no Ciudad-Rodrigo. parece que ninguna nave inglesa haya sido apresada. „Hoy han llegado de Oran dos barcos; el uno es de GibralNOTICIAS EXTRANGERAS. tar, y había sido secuestrado por los argelinos…</t>
  </si>
  <si>
    <t>…a hecho con tro militares de diferentes coérpos y grados recibieron el santo Sa el mayor cuidado. Opina que es muy anterior á la última catás cramento dé la Eucaristía de mano del Sr. Obispo, quien admi trofe, que envolvió la superficie de nuestras comarcas. Se asegura nistró en seguida el di Ife Confirmación á casi todos ellos, entre que acaba de comprarla un curioso anticuario que la ha llevado los que hubo 6q que comulgaron por la primera vez.…</t>
  </si>
  <si>
    <t>…llos otros hermóso'S países, al saber la libertad de su Rey mano; el primero en representación de su tio el Excmo. é limo. Señor, manifestaron de una manera tan positiva su amor a Sr. Obispo electo de Cuba, caballero Gran Cruz de la Real orden V. M., que toda expresión seria pequeña para decir los senti Americana de Isabel la Católica , y actual Obispo de Puerto-Ri mientos de júbilo de que se llenaron sus corazones al recibir tan co, de su cabild…</t>
  </si>
  <si>
    <t>Observa, Ma</t>
  </si>
  <si>
    <t>Ma Observa</t>
  </si>
  <si>
    <t>…ros mas reflexivos ya confiesan Ignorándose la residencia de D. Antonio, D. Josef, D.Fran que hn de suceder todo lo contrario. cisco de Paula , D. Juan Ignacio , Doña Juana María, Doña Ma Observa uno de ellos lo que pasa en la Grecia y en elNuevo- ría Angela, Doña Catalina, Doña Francisca yDoña María Lui Mundo, y halla un contraste inexplicable. Los griegos ,dice, tie sa Orell, sobrinos y herederos del difunto señor brigadier Don nen á su favor los se…</t>
  </si>
  <si>
    <t>Ochoa, Miguel</t>
  </si>
  <si>
    <t>Miguel Ochoa</t>
  </si>
  <si>
    <t>…igaciones de todos los geógrafos y viage- Joaquín Caamaño y Pardo en el Gobierno de Figueras: á los r°s. Si ha de darse crédito á un artículo de (¿uarterije-Rcvieiti, la Coroneles D. Miguel Ochoa en el de Monzon, y D. Francisco</t>
  </si>
  <si>
    <t>Oda</t>
  </si>
  <si>
    <t>…forzar las que están destinadas á conte cer la ««presada fortaleza para ocho meses. Estas noticias aña ner los movimientos de la Ciénega, que se han extendido en to den que un tal coronel Oda es el comandante de Puerto-Cabello. da la provincia dé Sta. Marta y el curso del Magdalena hasta Mo„Las tropas que hoy tiene disponibles la pretendida repúbli pox. El oficial extrangero que comunica esta noticia á un amigo ca colombiana están distribuidas en…</t>
  </si>
  <si>
    <t>Oderiz, Juan JoSef</t>
  </si>
  <si>
    <t>Juan JoSef Oderiz</t>
  </si>
  <si>
    <t>…se nos vuelva á dominar (6).” _ --■ - Para dós plaZas supernumerarias dé k Rota á D, Manuel Sin embargo dé todos ¿sos bordados á1 2las3 noticias,4 5 ellas cau Ribóte-RodrigfíéZ y D. Juan JoSef Oderiz. saron todo el efecto que era consiguiente á su tamaño entre la Asimismo sé ha servidd nombrar S. M. para el corregimiento multitud. De aqui provino el que las tropas de Lobato preten del Señorío dé Vizcaya á D. Eladio Alonso Valcienebro: para el dieron con s…</t>
  </si>
  <si>
    <t>Odescaiciii</t>
  </si>
  <si>
    <t>…mayordomía mayor &gt; d*ct arando que el vicariato de Roma a la legación de Ferrara, y que será reem los bienes y posesiones de recree de S. Ai,, no están sujetos á ¡a plazado por el cardenal Odescaiciii. contribución de frutos civiles. _E1 estado de la salud del Pudre Santo es satisfactorio. Enterado el Rey nuestro Señar de: la Real orden de 26 de «.Madama Leticia, madre de Pocaparte, está muy mala. Noviembre próximo, en que trasladando el oficio del adminis…</t>
  </si>
  <si>
    <t>Ofalia, Conde de</t>
  </si>
  <si>
    <t>Conde de Ofalia</t>
  </si>
  <si>
    <t>…onarca Soberano, un Padre amoroso y un Le ciones. gislador sabio que, haciendo respetar las leyes con roda la reli giosidad que se han dictado, pondrá término á !a inmoralidad, El Sr. Conde de Ofalia, primer Secretario de Estado, comunica al á la injusticia, á la intriga V al desorden, restableciendo para de Marina el siguiente aviso: siempre la tranquilidad tan suspirada, y por que tanto anhelan El Sr. Ministro Plenipotenciario de S. M. Británica en esta…</t>
  </si>
  <si>
    <t>Ofalui, Conde de</t>
  </si>
  <si>
    <t>Conde de Ofalui</t>
  </si>
  <si>
    <t>…asi como lo hizo en ledo á 11 de Abril de. 1814. suplicar al Dios de los ejércitos por la pronta libertad de'V.'M., Ia de nuestra adorada'Reina y nuestros Sermos. Infantes, queEl Sr. Conde de Ofalui, frimer Secretario de Estado, ha comu se ha dignado oir por medio de las rogativas públicas que se han nicado átDccanb del Consejo supremo de la Guerra la siguiente hecho en este pueblo, por cuyo incomprensible favor se le tri resolución de S.. Xt. buta-ron'…</t>
  </si>
  <si>
    <t>Ojcda, Javier</t>
  </si>
  <si>
    <t>Javier Ojcda</t>
  </si>
  <si>
    <t>…de la correspondencia con ges de ella, todo por el tiempo de tres años. Para los remates de Lóndres.” (El Courier no expresa este nombre.) los expresados artículos ha señalado el Sr. D. Javier Ojcda, Juez i Y qué diremos nosotros á esta indicación del periodista del Asesor de la Real Casa y patrimonio, el dia 28 del corriente á Támesis? Pues en verdad que en estos últimos tiempos no han las 10 de la mañana en su ju2gado,que está inmediato á la Real dado…</t>
  </si>
  <si>
    <t>Ojeda, Francisco Javier de</t>
  </si>
  <si>
    <t>Francisco Javier de Ojeda</t>
  </si>
  <si>
    <t>…oscuros. lítico con Ojos poco favorables. Pero en la acepción general y razonada un político en lugar1 ANUNCIOS. de ser un hombre de máximas oblicuas y frívolas, que se deja EISr. D. Francisco Javier de Ojeda, del Consejo de S. M. ílevat de venganzas particulares, es el que ve en grande, el que *n el Supremo de Hacienda, juez asesor general de la Real Casa descubre recursos en donde los demas nó los perciben, que pene y Patrimonio, ha mandado se anuncie al público…</t>
  </si>
  <si>
    <t>Ola-</t>
  </si>
  <si>
    <t>…la Gobierno superior del Perú. = Correspondencia oficial.esRemito audiencia de Galicia á D Lorenzo Izquierdo y Anaya: para la ¿ V. S. copia del parte que acabo de recibir del Sr. general Ola- fiscalía del Crimen de la misma audiencia á D. Antonio Taboafieta, en que me manifiesta la derrota del caudil*# Lanza, á fin de da , y para una plaza de oidor de la audiencia de Astíirias á Don que disponga V. S. se publique, imprima y circule, para que el Fe…</t>
  </si>
  <si>
    <t>Olane-</t>
  </si>
  <si>
    <t>…Muñoz, Hemos visto carta de Buenos-Aires de 2 de Julio, que dice: que debe reunir el empleo de segundo cabo comandante general ,,Todas las diferencias entre el virey Laserna y el general Olane- del reino de Galicia, como está declarado. ta, sobre haberse anticipado este á la publicación del decreto de S. M. 'e i-° de Octubre, se lian concluido amistosamente por La comisión militar ejecutiva y permanente de’Cartagena, mediación del general Valdés. en…</t>
  </si>
  <si>
    <t>Olañeta</t>
  </si>
  <si>
    <t>…de observación sobre Puno, fue tomada la Paz el 8 el bloqueo de Argel; da consiguiente se impide toda comunica de Julio. ' ción hasta nueva orden. '&lt; ^ „A este tiempo se acercó el general Olañeta con una división _Se sabe por un parte telegráfico deTolon, con fecha del 14'de que adeiantó desde Tupiza, unida á la guarnición que habia este mes, que el navio nombrado Formidable de 120 cánones ha abandonado este punto. Esta era una bella ocasión para desh…</t>
  </si>
  <si>
    <t>…elativo í la formación de Moneda fortificad*;, estableciendo sus puestos avanzados. Ade las listas de jurados por delito de imprenta. las seis de la mañana del 22 fue iuformado.el general Olañeta dq i El Couríér llamado francés confiesa ingenuamente que quisie que flameaba allí la bandera constitucional: dió Órdenes entonra que estos-delitos se juzgasen por jurados, buscados indistinta mente y á elección de los acusados'en todas las clases de la socie…</t>
  </si>
  <si>
    <t>…a puerta de la casa, á la izquierda del cami ídem 6 de Atril. La sensible desavenencia ocurrida entre la no que va á la misma desde la puerta dé los Pozos, la que com división del general Olañeta y el gobernador del Potosí, La Hera, prende 18 fanegas, 4 celemines y 12 estadales, que á 800 rs. fa ocasionada por una etiqueta sobre un pedido de dinero, es regu nega vale 14,690 con 22 mrs. Otra á la derecha del referido ca lar se halle ya compuesta por el…</t>
  </si>
  <si>
    <t>…agregados seis monaste También viene entre los papeles que hemos recibido la si rios de ambos sexos y el clero secular, que todos abonan á su guiente proclama de nuestro valiente general Olañeta: profesor por la asistencia 1500 rs., 30 fanegas de trigo , é igual Viva la uniformidad. cantidad de cebada; no se le impide' tomar algún pueblo de los ,,A1 acabar de hablaros la primera vez, peruanos, sabed que. inmediatos para aumentar su salario. Los prete…</t>
  </si>
  <si>
    <t>…Doctor Casi Está vacante la plaza de preceptor latino de mayores de La miro de Olañeta, secretario.?* Bañeza, en la provincia de León, que vale 3100 rs., casa y 4 ,,Gran rasgo dti general Olañeta. -reales al mes por cada alumno. Los pretendientes dirigirán sus memoriales al secretario del ayuntamiento de dicha villa hasta •»E1 general Olañeta ha puesto en libertad á 50 oficiales de los el 13 de Setiembre próximo. EN LA IMPRENTA REAL.</t>
  </si>
  <si>
    <t>…un tiempo en ¡Es concebible, por ejemplo, que en el mismo momento en „ que un Príncipe de la casa de' Borbon mantenía sesenta asesique los españoles vencen en todos los puntos, el general Olañeta „nos en Paris, según él mismo ha confesado. Si volviera á verme tome la vergonzosa resolución de desertarse de las banderas de su „en iguales circunstancias, volvería á hacer lo mismo.” ¡Un gran Rey, y se pase á las de Bolívar (1)? crimen, un regicidio de seg…</t>
  </si>
  <si>
    <t>…duros, no ha maica (i). Si se les hubiera de creer, según las cartas de Trujólo producido en el Bagio ni la mitad de la cosecha que en aquel año del 13 de Mayo, tendríamos que el general Olañeta, después de (1809). Las cartas de Guanajuato y demas pueblos de ese pingüe haber batido y hecho prisionero á Carra tala , habia desertado de territorio nos han dicho que si hubiese en la primera población las banderas del Rey por pasarse á las de Bolívar. Per…</t>
  </si>
  <si>
    <t>…en Moquehua al mandó de Santacruz, general en Perú , siguió su marcha á Sorasora para reunirse á la división del gefe, que es el que en la acción del cerco de Pasco en fin de 820 general Olañeta, compuesta de 2500 hombres. Las venrajas de mandaba el escuadrón de Carbaillo, con el que se pasó á los in que hacia alarde el enemigo, los triunfos que pintaba en sus pa surgentes: que como no había tropas que pudiesen hacerles opo peles públicos, la ocupaci…</t>
  </si>
  <si>
    <t>…804 pies, valuada en 269,771 rs., 28 de Diciembre de 1823, da parte á S. M. que la expedición Y el arbolado en 10,785. Las personas que quieran hacer postura que habia confiado al general Olañeta contra las fuerzas de Lan a estas dos fincas juntas ó separadas, y enterarse del pormenor za y pacificación de las provincias de la Paz y de Cochabamba, de su terreno y condiciones con que se subastan, acudan ante el destruyendo el apoyo en que los enemigos c…</t>
  </si>
  <si>
    <t>Olañeta, Pedro Antonio de</t>
  </si>
  <si>
    <t>Pedro Antonio de Olañeta</t>
  </si>
  <si>
    <t>…oria en favor de la libertad de cuitos. El emplecf de Mariscales de Campo á los brigadieres D. An La decisión de S. M. se halla fundada en causas graves y evi tonio María Alvarez, D. Pedro Antonio de Olañeta, D. Juan dentes que no pueden ocultarse á cualquiera que de buena fe exa Antonio Monet, D. Juan Loriga , D. Josef Carratalá, D. Josef mine la cuestión. Santos de la llera y D. Alejandro González Villalobos. __Los periódicos que se tienen por liberales nos pon…</t>
  </si>
  <si>
    <t>Olazabal, Josef Javier de</t>
  </si>
  <si>
    <t>Josef Javier de Olazabal</t>
  </si>
  <si>
    <t>…dos después de haber estado á 8ó| h3n quedado tra la casa de Tomas Motton Jones, situada en Londres: ¡a comi a 864—Los ducados á 8i.„El empréstito francés á 3! de pci- sión dada á D. Josef Javier de Olazabal, del comercio de Verama.__La renta francesa i 91 25. racruz, para que se encargase del cobro de las libranzas que ha bia expedido el ingles , invitando á D. Pedro del Pozo y 1 ronSRANCtA. coso y á D. Pedro Miguel Echevarría para que auxiliasen esta París 20 d…</t>
  </si>
  <si>
    <t>Oliva, Antonio</t>
  </si>
  <si>
    <t>Antonio Oliva</t>
  </si>
  <si>
    <t>…desde luego producir sobre 100 millones al año; y Práctica de vida cristiana y ejercicios de devoción, dado a contra esta aserción nada prueba el que antes hayan producido luz por D. Antonio Oliva, segunda edición -. un tomo en 8.° menos, puesto que los vicios y gastos de la administración ab adornado con 11 láminas finas. En este nuevo Ejercicio Cotidia sorbían la mayor parte de sus rendimientos en el sistema segui no se han recopilado todas las mas p…</t>
  </si>
  <si>
    <t>Oliva, Antonio Martínez</t>
  </si>
  <si>
    <t>Antonio Martínez Oliva</t>
  </si>
  <si>
    <t>…na serie de triunfos, yes el de la catedral de Segó vi a á D. Antolin Oarca Lozano’ para probable que las Potencias de Europa la reconozcan. Sin embar el de la catedral de Coria á D. Antonio Martínez Oliva: para eL go, no debe extrañar el público que el Senado griego haga por con de la metropolitana de Toledo á D. Lorenzo Hernández Alba; traer un empréstito para poder concluir felizmente tan noble y para el de la catedral de Cuenca á D. Ramón de Mier yTcran. em…</t>
  </si>
  <si>
    <t>Oliva, Juan Martínez</t>
  </si>
  <si>
    <t>Juan Martínez Oliva</t>
  </si>
  <si>
    <t>…con un color tan natural como El Rey se ha servido nombrar para una plaza del Consejo si viviese, y estaba vestido al uso del pais, con medias botas y Real y Cámara de Castilla á D. Juan Martínez Oliva, Auditor un gorro de dormir. El Capitán. Sabine ha traído uno de estos de la Rota: para plazas del Consejo Real á D. Miguel Moder y cuerpos y una piedra sepulcral.” D. Francisco Fernandez de! Pino: para la Regencia de la Chan_Entre otros objetos preciosos que…</t>
  </si>
  <si>
    <t>Oliva, Juan Pedro Martinez</t>
  </si>
  <si>
    <t>Juan Pedro Martinez Oliva</t>
  </si>
  <si>
    <t>…esta leal villa celebró el dia i.° del mea juicio siempre que no lo verificase: aprobada en 27 de Junio. pasado el aniversario de la libertad del Rey nuestro Señor y de 14. La de D. Juan Pedro Martinez Oliva, sobre la extensión su Real Familia con una brillante función de iglesia, la cual se de una papeleta subversiva, fue condenado en seis meses de des repitió con tanta ó mayor solemnidad el 14 del mismo mes, tierro á doce leguas de la villa de Caravaca, pueblo…</t>
  </si>
  <si>
    <t>Oliva, Tadeo</t>
  </si>
  <si>
    <t>Tadeo Oliva</t>
  </si>
  <si>
    <t>…rid en la noche del sábado aldomi-.igo, anun D. Manuel Rojas, subteniente D.Josef Lujan, idem D.Manuel cia la infausta noticia de la muerte de Luis xviii en su palacio Gómez, idem D. Tadeo Oliva, idem D. Vicente Beltrano, idem de las fullerías el jueves 16 á las cuatro de la mañana.Toda la D. J uan Félix Vargas. población de la capital ha manifestado un sentimiento del mas Idem del Perú. Sargento mayor D- Manuel Larenar, capi vivo dolor ai saber tan…</t>
  </si>
  <si>
    <t>Olivas, Miguel</t>
  </si>
  <si>
    <t>Miguel Olivas</t>
  </si>
  <si>
    <t>…s de Soria y Ara regimiento de Figueras, y el Gobernador interino de esta plaza, gón, no se permita acumular ni almacenar frutos coloniales, ge- el Coronel de los Reales ejércitos D. Miguel Olivas, en nombre ñeros y efectos extrangeros, mas que los necesarios para el uso y de sus fieles vecinos, llenos de la mas grande alegría por la tan consumo de los habitantes de los mismos pueblos, de lo que úni suspirada libertad de su idolatrado Rey D. Fernando v…</t>
  </si>
  <si>
    <t>Oliveras, Mariano</t>
  </si>
  <si>
    <t>Mariano Oliveras</t>
  </si>
  <si>
    <t>…ra no cuidar sino de redondear sus nego D. Luis Duran, á D. Salvador Vilella: para otra diaconil, va cios , y ponerlos á cubierto del asalto de tanto vagamundo que cante por el de D. Mariano Oliveras, á D. Armengol Pal: par» hormiguea por todas partes en aquel vasto continente , y que sa otra, vacante por el de D. Francisco de Sanz y de Sala, á Don be retirarse donde no puede ser habido, guareciéndose con sus Juan Antonio Ferrer: para otra canongía subdia…</t>
  </si>
  <si>
    <t>Oloriz, Estanislao</t>
  </si>
  <si>
    <t>Estanislao Oloriz</t>
  </si>
  <si>
    <t>…, que subió á tanta altu tilla: para el de Boñar á D. Jacinto Monasterio: para la vara ra que la vista no pudo determinar. Luego siguieron diferentes de alcalde mayor de Murcia, á D. Estanislao Oloriz: para la de ruedas ingeniosas, y se dispararon una infinidad de cohetes^que Colmenar de Oreja á D. Manuel Demetrio de Urquiza: para la figuraban en el aire fuentes, serpientes, árboles y otros em de Sorbas á D. Antonio González de Vallejo: para la de Cala ble…</t>
  </si>
  <si>
    <t>Omuiryan, Cárlos Luis de</t>
  </si>
  <si>
    <t>Cárlos Luis de Omuiryan</t>
  </si>
  <si>
    <t>…D. Salvador de Zea Bermudez, oficial 99............:.................................... . Tren., 551..................................................... Zapadores. séptimo; y á D. Cárlos Luis de Omuiryan oficial octavo. Y. al efecto los interesados que . quieran hacer proposicio En atención á la acreditada fidelidad y distinguidos servicios nes-é instruirse del pliego de condiciones y modelos, acudirán á la de D. Juan Lahora, cónsul general-de España en París…</t>
  </si>
  <si>
    <t>Orbegozo, Tomas Medina y</t>
  </si>
  <si>
    <t>Tomas Medina y Orbegozo</t>
  </si>
  <si>
    <t>…inado , contiene máximas sólidas de piedad cristiana, Igualmente *e ha dignado conceder el Escudo de la fidelidad á documentos admirables de las principales virtudes necesarias pa D. Tomas Medina y Orbegozo, Oficial de marina que se halla ta conseguir la perfección , y un conjunto i|c instrucciones pro con licencia indefinida, por haber probado con hechos y servicios pias para formar un verdadero siervo de la Madre de Dios. Un su adhesión á la Real Persona de S.…</t>
  </si>
  <si>
    <t>Orea</t>
  </si>
  <si>
    <t>…murieron gloriosamente en defensa del castillo del Morro en la pez Remacha, profesor de música. Se vende en la librería de Havana, asaltado por las tropas británicas al mando del lord Orea, y en el almacén de música, calle del Turco: su precio 44 Conde de Albermarle, ha dispuesto que se saquen de su archivo reales en papel; en cuyas casas se hallará también la Melopea ó los que quedaron sobrantes en el año de 1763, y consisten en solfeos de bue…</t>
  </si>
  <si>
    <t>Orellana, Rodrigo Antonio de</t>
  </si>
  <si>
    <t>Rodrigo Antonio de Orellana</t>
  </si>
  <si>
    <t>…opaco que, como nuestra tierra, no Ceuta; y para el Obispado de Avila, vacante por falkcimiento está iluminado á la vez mas que por uno de sus dos hemisferios; del Excmo. é limo. Sr. D. Rodrigo Antonio de Orellana, al y que por consiguiente en su rotación tiene sus noches como Dr. D. Ramón María de Adurriaga , Dean de la Metropolita sus dias. na de Búrgos; para el de Guadix y Baza al Dr. D. Juan Josef 4.0 Los planetas que acompañan á este astro no giran alre Cordon , D…</t>
  </si>
  <si>
    <t>Orellano, Francisco</t>
  </si>
  <si>
    <t>Francisco Orellano</t>
  </si>
  <si>
    <t>…vedad en su importante salud. cos Matiirano, teniente primero D. Vicente Laurtna, ídem se _ Un aviso telegráfico trasmitido de Taris á Bayona, que por gundo D. Bernardo León, idem D. Francisco Orellano, idem estafeta llegó á Madrid en la noche del sábado aldomi-.igo, anun D. Manuel Rojas, subteniente D.Josef Lujan, idem D.Manuel cia la infausta noticia de la muerte de Luis xviii en su palacio Gómez, idem D. Tadeo Oliva, idem D. Vicente Beltrano, idem de las…</t>
  </si>
  <si>
    <t>Orgaz, Antonio</t>
  </si>
  <si>
    <t>Antonio Orgaz</t>
  </si>
  <si>
    <t>…y D. Josef Vallejos y Var rio de Estado y del Despacho de la Guerra. gas, del regimiento de Leales de Córdoba. Excmo. Sr.: Son las once y media de la mañana , y acabo de Teniente coronel D. Antonio Orgaz , retirado. recibir un oficio del coronel D. Josef Barradas, cuyo literal con- Teniente D. Josef Brioncs, Lanceros deí Rey. EN LA IMPRENTA REAL.</t>
  </si>
  <si>
    <t>Orliz, Manuel</t>
  </si>
  <si>
    <t>Manuel Orliz</t>
  </si>
  <si>
    <t>…ón, y las reflexiones que la Barcelona 6 de Octubre.acompañan serian quizá suficientes para refutarla. Sin embargo,, para mayor certidumbre diremos que esta noticia cartee de todo D. Manuel Orliz, Intendente de policía de este principado, fundamento. El único buque ruso que se ha visto, y que pueda ha ha mandado publicar el siguiente bando : llarse en la actualidad en estos mares, es un navio que salió de En vano la innata piedad de nuestro adorado So…</t>
  </si>
  <si>
    <t>Orne, Juan Josef de</t>
  </si>
  <si>
    <t>Juan Josef de Orne</t>
  </si>
  <si>
    <t>…si al Consejo de Estado le hubieran dado el título de Josef Podio y Valero, Mariscal de Campo, como Preside1'te; Poder. La asamblea general se compone de dos Cámaras: á saber, de D. Juan Josef de Orne, Oficial déla Secretaría del Despacho la de los Dipuiados y la de los Senadores. Cada legislatura dura de Hacienda de España ; de D. Josef Urbistondo , de la de Guer rá cuatro aros, y cada sesión anual cuatro meses. Los Senadores ra; de D. Josef Solera, Capel…</t>
  </si>
  <si>
    <t>Orpuntual, Francisco de Prado</t>
  </si>
  <si>
    <t>Francisco de Prado Orpuntual</t>
  </si>
  <si>
    <t>…ij de Febrero. por S. M. El Brigadier D. Gerónimo Merino, tan luego como recibió la orden de S. M. para disolver la división de su mando, le dió S. M. se ha dignado rehabilitar á D. Francisco de Prado Orpuntual cumplimiento, á pesar de algunos rumores que han cir doñez, Cónsul general de Ñapóles, en prueba de su fidelidad y culado; y en el acto les dirigió la siguiente arenga llena del mis adhesión á la Real Persona y Familia, y de sus largos y buenos ino heroismo y…</t>
  </si>
  <si>
    <t>Ortega, Josef Lucas</t>
  </si>
  <si>
    <t>Josef Lucas Ortega</t>
  </si>
  <si>
    <t>…Port Royal 30 de Abril de 1824. Josef Márquez y Aguilar: para el de Huete á D. Francisco Fa ,,Muy Sr. mío: líe recibido copia de las determinaciones de bián: para el de Requena á D. Josef Lucas Ortega: para el de la junta de comerciantes y aseumadores, que se ha reunido hoy Cáceres á D. Jacinto Marzo y Torres: paraba vara de Alcalde por la mañana con el objeto de ciertas pretensiones dimanadas mayor de Ciempozuelos á D. Francisco María Bolívar: para la por…</t>
  </si>
  <si>
    <t>Ortega, Juan</t>
  </si>
  <si>
    <t>Juan Ortega</t>
  </si>
  <si>
    <t>…que esto. de D. Manuel Ortiz de Pinedo, á D. francisco Redondo , fiscal Constante la facción revolucionaria en sus planes de perver que era de la de Astúrlas, y para e3ta plaza á D. Juan Ortega. sión, se ocupa en reimprimir todos ios libros impíos, inmora Para el corregimiento de Madrigal á D. Mariano Josef Verles y sediciosos del siglo xvnr. Lo que ha hecho en esta parte gara y Perez: para el de Alhama á D. Nicolás de Bartolomé AIes espantoso, pues…</t>
  </si>
  <si>
    <t>Ortega, Julián</t>
  </si>
  <si>
    <t>Julián Ortega</t>
  </si>
  <si>
    <t>…Figeae, que figuran en esta causa; y se han exa gos , por fallecimiento de D. Víctores Alonso y D. Ventura Diez minado ya por el juez de instrucción días de 24 testigos. Diego, á D. Julián Ortega y D. Marcos Carrasco: para tres ra «_Un antiguo soldado de Fontenoi, Ói 101 años de edad, el cual ciones vacantes en la iglesia colegial de Santillana, obispado de se había olvidado de solicitar la cruz hacía 20 años, acaba de Santander, por fallecimiento de D. Fernando Gómez Rub…</t>
  </si>
  <si>
    <t>Ortega, Tiburcio</t>
  </si>
  <si>
    <t>Tiburcio Ortega</t>
  </si>
  <si>
    <t>…l frente, como lo verificó, precisamente cuando1 llería D. Manuel Coss-io, y mi ayudante de órdenes teniente co Jas mitades que yo conducía á flanquear desplegaron á ini voz ronel D. Tiburcio Ortega , que estuvieron á mi lado en los ma á la izquierda err batalla, y marchando *1 gran galope sobre su yores peligros, desempeñaron ¡os diferentes encargos, que se ¡es flanco- izquierdo, ejecutaron con la bizarría acostumbrada el dieron del modo que acostumbran…</t>
  </si>
  <si>
    <t>Ortiz, Francisco</t>
  </si>
  <si>
    <t>Francisco Ortiz</t>
  </si>
  <si>
    <t>…o, D. Manuel Horna, Y nosotros también sabemos que ia roca Tarptya está cerca del D. Pedro Becerra, D. Domingo Echezarraga, D. Tomas Moró Capitolio. te, D. Juan Antonio Rodríguez, D. Francisco Ortiz, D. Luis __ La asociación católica de Irlanda cada dia toma mas incre Labraque, D. Gerónimo Villagra, D. Joaquín Rubín de Celis, mento. Cuenta ya 29 individuos. Desde 23 de Octubre hasta el D. Pedro Aznar, D. Cirilo Echezarraga y D. Joaquin Polo. 3 de Noviemb…</t>
  </si>
  <si>
    <t>Ortiz, Josef Félix</t>
  </si>
  <si>
    <t>Josef Félix Ortiz</t>
  </si>
  <si>
    <t>…m graduado D Pedro Josef Díaz, ídem Don suceso salió de los castillos el 7 del mismo mes, y llegó al cuarRamón Listas, Capitán D. Josef Antonio Perez, ídem D. Ma nuel Prudan, ídem D. Josef Félix Ortiz, ídem graduado D. To tel general en Huancayo el 15: inmediatamente S. E. el general mas Muñoz , ídem D. Josef del Castillo, teniente segundo Don en gefe dispuso que una fuerte división , capaz de superar cuan Norberto Funez , subteniente D. Josef González , í…</t>
  </si>
  <si>
    <t>Ortíz.ral, Francisco García</t>
  </si>
  <si>
    <t>Francisco García Ortíz.ral</t>
  </si>
  <si>
    <t>…. Ocururo Octubre 29 de to político de Plasencia á D. Manuel Tesifon Gómez de Borja: i82g.=Josef de la Serna.sSr. Gefe polír^o y comandante gene para ei de letras de Ciudad-Real á D. Francisco García Ortíz.ral interino del Cuzco. para el de Chinchón á D. Antonio Blasco: para el de Betanzng Excmo. Sr.: Los campos de Cochabamba son sin duda los á D. Rafael González Gamoneda : para el de Sto. Domingo de señalados por la Providencia á la victoria de las armas españo la…</t>
  </si>
  <si>
    <t>Oruesagasti, Juan Bautista de</t>
  </si>
  <si>
    <t>Juan Bautista de Oruesagasti</t>
  </si>
  <si>
    <t>…ituyente; pero antes piden las ANUNCIOS. mismas provincias unánimes la desaprobación de la declaración de guerra á España y todas suí consecuencias. Añaden que en Los alba ceas de D. Juan Bautista de Oruesagasti, del comer prueba de esto dejaba ya resuelto la de S. Luis Potosí que pudie cio de la plaza de Cádiz, hacen saber al público que desean fini sen entrar libremente en Tampico, Soto la Marina, y demas quitar ála mayor brevedad su encargo; y por lo tanto las per…</t>
  </si>
  <si>
    <t>…dades disfrutabais, pora uni ros á las legítimas banderas de nuestro suspirado Fernando : en ANUNCIOS. aquel momento concebí las mas lisongeras esperanzas del buen Los albaceas de D. Juan Bautista de Oruesagasti, del comer éxito; estas no podia fundarlas ni en la copia de armas, de cau cio de la plaza de Cádiz, hacen saber al público que desean fini dales, de municiones, ni en auxilios urbanos de grandes pobla quitar ala mayor brevedad su encargo; y por lo tanto las…</t>
  </si>
  <si>
    <t>Oruro, Pe-</t>
  </si>
  <si>
    <t>Pe- Oruro</t>
  </si>
  <si>
    <t>…a gefe de estado mayor Gamarra , pasado á los rebeldes de Lima, tropa cansada, sin comer, y sin esperanza de llegar al frente de apenas le acababa de hacer cotonel sú antecesor el general Pe- Oruro con luz, considerando mas prudente asegurar la suerte del zuela, y otra en Moquehua al mandó de Santacruz, general en Perú , siguió su marcha á Sorasora para reunirse á la división del gefe, que es el que en la acción del cerco de Pasco en fin de 820 general…</t>
  </si>
  <si>
    <t>Oscar</t>
  </si>
  <si>
    <t>…sintió En las islas dependientes de la GranBretaña....... 89,508. en ratificar de nuevo la paz concluida en 1816. Total................. 21.282,966. —El llamamiento definitivo del príncipe Oscar del vireinato de la población de la Gran-Brctaña ha aumentado en los 10 Noruega produce bastante sensación en todo el Norte. Se dice que anos que han precedido á 1821, en xó^ , y en Escocia en el Gabinete sueco está convencido de que este príncipe no podría H…</t>
  </si>
  <si>
    <t>Osorlo, Francisco de Paula</t>
  </si>
  <si>
    <t>Francisco de Paula Osorlo</t>
  </si>
  <si>
    <t>…ncia no puedo exceptuar al que se hace para la de Aznaicazar á D. Josef Sicardo Martínez: para la de con los indios de Mosquitos y demas tierras circunvecinas. Sanlúcsr ¡a Mayor á D. Francisco de Paula Osorlo: para la de ,,Tengo el honor de ser &amp;c.” Ja Rambla á D.Indalecio Coronel: para la de Salvatierra á Don Firmado. =:L. U. Hahted, vice-almirante—Al honorable Casimiro Hernández: para la de Villalpando á D. Antonio Pi corregidor de Kingston. ñuela : para la de l…</t>
  </si>
  <si>
    <t>Ossagés, Cura de</t>
  </si>
  <si>
    <t>Cura de Ossagés</t>
  </si>
  <si>
    <t>…ilias: os lo permite desde luego, y en su diario á la mayor brevedad posible la declaración siguiente, «árgano suyo el Excmo, Sr. Virey de este reino, os ha anunciado que dictó al Sr. Cura de Ossagés, en el departamento de Landes, la libertad en que estáis de dejar el servicio militar : vuestro dig ■y que ímpió después con su propia mano, cuyo original conservo. no General el Brigadier D. Santos Ladrón os ha manifestado sus 1. ° ,,Declaro yo el Sacerdote…</t>
  </si>
  <si>
    <t>Ostolaza, Blas</t>
  </si>
  <si>
    <t>Blas Ostolaza</t>
  </si>
  <si>
    <t>…acante por falleci Te Dtum, á que siguió la misa que con la mayor solemnidad dijo miento de D. Juan Francisco Escandon, á D. Juan Antonio el Sr. deán de la misma santa iglesia Dr. D. Blas Ostolaza, pro Prieto Sollozo, canónigo de Ciudad-Rodrigo; y para la sexta nunciando un elocuente discurso el capellán del batallón Doctor capellanía vacante en la iglesia catedral de Almería, por falleci D. Jesualdo Aguado, racionero medio del limo, cabildo, en el mie…</t>
  </si>
  <si>
    <t>Otal, Miguel</t>
  </si>
  <si>
    <t>Miguel Otal</t>
  </si>
  <si>
    <t>…e lo es del Consejo de Na España, y á que le faciliten los medios de que sus colonias se re varra: D León de la Cámara Cano, Consejero de Hacien concilien con la madre patria. da: D. Miguel Otal, ídem: D. Francisco Martinez Gaiin— El periódico ingles The Courier, que ya no tiene opinión fija, soga, Alcalde de Casa y Corte: D. Joaquín Almazan, ídem: Don y que incurre en errores los mas clásicos, habla hoy del decreto Tadeo Ignacio Gil, ídem: D. Luis d…</t>
  </si>
  <si>
    <t>…nombrar á D. Felipe V. &amp;c. Madrid 6 de Abril de 18.24.=A D. Luis López Ba Sobrado, Decano del Consejo y Cámara de Castilla, para qu« llesteros. haga de Presidente; y de Vocales á D. Miguel Otal, D. Juan Exposiciones dirigidas al Rey nuestro Señor. Antonio Sánchez Heredia, Ministro y Fiscal del Consejo Real, ,, Señor: El cabildo de la Sta. iglesia catedral de la Ha vana D. Miguel Gordon , secretario de la Cámara, D. Atanasio Mel con el mayor respeto…</t>
  </si>
  <si>
    <t>Otamendi, Andrés</t>
  </si>
  <si>
    <t>Andrés Otamendi</t>
  </si>
  <si>
    <t>…or la escribanía be impunemente. Cuzco y Febrero § de t8i4.=Josef de la Serna, de Albóniga, á usar de la comunicación acordada en los auto* ejecutivos que contra dicho Rubio sigue D. Andrés Otamendi ,,Parte del coronel Casariego, sobre pago de alquileres. Habiéndose ausentado de esta corte por el mes de Febrero Excmo. Sr.: No hallo expresiones capaces para manifestar á del ano de 1816 Doña Rosa Castilla, natural de. Veganzones, V. E. lo grande, heróico y…</t>
  </si>
  <si>
    <t>Otero, Ramón</t>
  </si>
  <si>
    <t>Ramón Otero</t>
  </si>
  <si>
    <t>…u poder ha podido.completarse una obra, que sus D. Josef Montenegro, D. Salvador Bodano, D. Pedro Mari# pobres, pero fieles vasallos, principiaron sin mas armas que sus Bermudez y D. Ramón Otero. Al entregarla dijo el primer co corazones y el amor á su Dios y á su Rey. misionado: „Aun deseo con ansia emplearme eii sus servicios, esperan „Señor: El Ayuntamiento de la ciudad de Santiago, capital do de vuestra Real Magestad disponga de su humilde servid…</t>
  </si>
  <si>
    <t>Oteyza, Ana Antonia de</t>
  </si>
  <si>
    <t>Ana Antonia de Oteyza</t>
  </si>
  <si>
    <t>…mperio español, cuando algunos hombres , quizá menos ambi Se avisa á los acreedores que tengan derecho á los bienes de ciosos, echando una ojeada al cúmulo de males que inevitable Doña Ana Antonia de Oteyza, vecina que fue de la ciudad de mente se iban acarreando, y que habian de sumergir á la patria Zaragoza, acudan á deducir su acción en el término de un mes, y á ellos en el abismo; pensando poner un dique á tanta devas desde esta publicación , por sí ó por me…</t>
  </si>
  <si>
    <t>Ouvrard</t>
  </si>
  <si>
    <t>NOTICIAS DE HSPA'ÑA. w No siéndole indiferente al Gobierno francés la suerte de los Madrid 9 de Agosto. acreedores que pueda tener el Sr. Ouvrard, proveedor general El ruido del canon y un repique general de campanas anun que fue del ejército de los Pirineos, por los suministros que se ciaron antes de ayer 7 la entrada de SS. MM. en esta capital de hayan hecho á este ejército; y deseando no omitir dili…</t>
  </si>
  <si>
    <t>Ovejero, Bernardo Prado y</t>
  </si>
  <si>
    <t>Bernardo Prado y Ovejero</t>
  </si>
  <si>
    <t>…yer hubo corte para las Señoras, que en número de 271 nidad de la iglesia catedral de Oviedo, vacante por promoción* ofrecieron sus respetos á S. M. La gravedad y luto riguroso de D. Bernardo Prado y Ovejero á la abadía de Hermedes de la con que se presentaron dió á este acto un aire grave y muy de Patencia, á D. Josef Sánchez de Caso: para una canongía de digno de las circunstancias dolorosas de que hemos sido testigos. la iglesia colegial de Santillana, diócesi…</t>
  </si>
  <si>
    <t>Oviedo</t>
  </si>
  <si>
    <t>…ra ejército al primer comandante D. Manuel Fernando Aramburu: una canongía de la iglesia colegial de Covadonga, diócesis de de teniente coronel al capitán D. Ramón'dé la Tapia: de capitán Oviedo, por traslación de D. Ramón de Micr á la abadía de al'teniente D. Pedro Casanova: de teniente al alférez D. Maria Arenas en Gibrales, á D. Antonio de la Cuesta; y para otra dé no Icásatj : de alférez al sargento primero D. Pedro Pablo Vi la iglesia colegial d…</t>
  </si>
  <si>
    <t>Oyagi'ie, Josef Luis</t>
  </si>
  <si>
    <t>Josef Luis Oyagi'ie</t>
  </si>
  <si>
    <t>…. á Lima y fortalezas del Callao. Idem de ingenieros. Coronel D. Francisco Ugarte, capitán Acaba de fondear la corbeta de guerra holandesa Lina. proce D. Gregorio de la Rosa, idem D. Josef Luis Oyagi'ie. dente de uno de sus puertos, de donde zarpó el 10 de Setiembre Idem de marina. Capitán de fragata D. Ricardo Peralta, te del año pasado, y tocó en Buenos-Aires y Valparaíso, dando niente D. Josef Basombrio, alfetez D. Esteban Salmón, iden» la vela de este úl…</t>
  </si>
  <si>
    <t>Oyarza-, Luis de</t>
  </si>
  <si>
    <t>Luis de Oyarza-</t>
  </si>
  <si>
    <t>…ante del destaca gadier D. Manuel Daban y Urrutia al de Gobernador militar y mento de infantería el Coronel D. Juan Antonio Roca$ant\ ;político de la plaza de Tarifa; y al Coronel D. Luis de Oyarza- tri, del Comandante de ingenieros el Capitán D. Manuel León, bal al de S. Sebastian, por consideración á los padecimientos que del Comandante de artillería el Teniente D. Clemente Delgado, han sufrido, en la pasada ¿poca. del Comandante de milicias D. Joaquín…</t>
  </si>
  <si>
    <t>Ozta, Miguel Casimiro de</t>
  </si>
  <si>
    <t>Miguel Casimiro de Ozta</t>
  </si>
  <si>
    <t>…plaza 'desde'el '7 de Fe cisco. Reina á raciones de la misma, á D. Francisco de Paula brero. Uniformes y de acuerdo ya todos los gefes desde Tupiza á González Fernandez Pardo y á D. Miguel Casimiro de Ozta. Hnancayo, Lima y el Callao,‘prepárase Bolívar para recibir un numeroso y valiente ejército, que mira el término de sus mayo Ejército franctt en Esfaña.^JEstado mayor general__ Orden res afanes en la total destrucción de este corifeo de ‘rebeldes: sus del dia…</t>
  </si>
  <si>
    <t>O’Connell</t>
  </si>
  <si>
    <t>…probase El de Teniente Coronel de infantería y caballería, áD. Anto su autenticidad por haberlo leído á la misma asociación Mr. nio Aguado, D. Antonio Jurado, D. Antonio Sánchez, Don O’Connell, manifestando al mismo tiempo que se reservaba ha- Julián Moya, D. Juan Martin, D. Casimiro Peralta, Don éer al Parlamento con eite motivo una petición. Asi dice: Ramón Soler y D. Manuel Cossío. „ Se subasta en la ciudad de Baltimore el sábado próximo El de C…</t>
  </si>
  <si>
    <t>O’Higgins, Bernardo</t>
  </si>
  <si>
    <t>Bernardo O’Higgins</t>
  </si>
  <si>
    <t>…r de la Santa Sede un arreglo semejante para las ministro de Chile en la corte de Roma, dirigida al Excmo. se iglesias católicas de los Estados-Unidos. Los chilenos apenas aca ñor D. Bernardo O’Higgins, director de Chile, la cual entre ban de establecer un gobierno independiente , y sus habitantes otras cosas contiene ¡o siguiente: oriundos de Europa no son tantos como los católicos de los „ I.os negocios que V. F„ tuvo á bien confiarme en esta corte Estado…</t>
  </si>
  <si>
    <t>P, J.</t>
  </si>
  <si>
    <t>J. P</t>
  </si>
  <si>
    <t>…rgo de darle toda la mayor extensión. conocimientos morales , por Mr. de Bonald: traducido,jdeffran La asociación dirigida por un ex-coronel conocido bajo el ees al castellano por D. J. P, V. Esta obrita, acaso iajmas inte supuesto nombre de Legras tenia numerosas relaciones en Fran resante de cuantas escribió el célebre Bonald, es un j preservativo cia, de donde sacó inmensas sumas de dinero, y en cierta oca contra los errores del disfrazado…</t>
  </si>
  <si>
    <t>P., E. de S.</t>
  </si>
  <si>
    <t>E. de S. P.</t>
  </si>
  <si>
    <t>…ladolid en la imprenta de Roldan, á 6 rs. y 93 c. Filosofía política por Bourbon Leblanc, que ha traducido úl El Monitor añade que esta cantidad se compone de 608,473 f. timamente D. E. de S. P. Los sanos principios que contiene est^ y 38 c. er« papel, y el; resto de 145,936 f. y 53 c. en metálico.. útil obrita prueban bien á nuestros pretendidos regeneradores que Y finalmente que su asignación actual le permite en el día Sócrates tuvo razón cuando dijo…</t>
  </si>
  <si>
    <t>Pa</t>
  </si>
  <si>
    <t>…, que Por la secretaría de Breves se ha comunicado que S. S. ha fueron completamente batidos por nuestros valientes granaderos, conferido á D. Domingo Mateuci y Forli el título de conde Pa y perseguidos por diferentes calles hasta el puente, donde las úl latino para sí y sus descendientes. timas mitades de la columna enemiga, que iban reunidas por no Igualmente se ha dignado S. S. nombrar, por breve excedido haber chocado, dieron frente y carga…</t>
  </si>
  <si>
    <t>Pablo</t>
  </si>
  <si>
    <t>…e del préstamo, si se verifica, y de qué modo se glosan las cuentas de su inversión. Atendiendo el Rey nuestro Señor á los méritos-, ¡servicios y Por lo'demas vaya con Dios el Sr.‘D. Pablo, que si no fuese lealtad de D. Juan de Campos y Molina, corregidor de la ciu admitido de.Jorge iv, lo será de Simón Bolívar con los brazos dad de Granada, se ha servido S. M. nombrarle Intendente da abiertos,; que sale a razón de lo mismo poco mas poco menos,…</t>
  </si>
  <si>
    <t>…loriosos á que concurrió este cia , concediéndoles el escudo de distinción. cuerpo, sor, Dien públicos; V. M. tiene conocimiento de ellos, y 2° Que sn consideración a!, mérito del teniente D. Pablo muy particularmente del mérito que contrajo en el largo y obs Porta, que murió á los pocos.titas de haber salido de la prisión, se tinado bloqueo y sitio de la plaza de Cartagena, que defendie ha dignado el Rev nuestro Señor conceder á su viuda la pensión ron…</t>
  </si>
  <si>
    <t>Pacca</t>
  </si>
  <si>
    <t>…en i Jos puertos de El cardenal Gallefi ha sido nombrado camarlengo, destino la Península, y que asi se ejecute con las provisiones que tomó que quedó vacante por la promoción del cardenal Pacca áprodala fragata Temts., Madrid 12 de Diciembre de 1824.cj.uis Ló tar.-o; y el cardenal Guerreó es secretario de memorias, plaza pez Ballesteros. muy importante , y que no podía confiarse á manos mas hábiles, _he'asegura que S. Etna, ei venerable cardenal Zur…</t>
  </si>
  <si>
    <t>Pacheco, Anfonio</t>
  </si>
  <si>
    <t>Anfonio Pacheco</t>
  </si>
  <si>
    <t>…isuelá , D.Aritonió Palomares ,*D. An darlos con vivas tan afectuosos-como reiterados. ¡ s . . tonio. García y D. Juan James :: erde c5pitaná l0s tenientes Don Franciscó; Siínbfl, D. Anfonio Pacheco , D.- Rañion Montero, ■ ■ anUngios. D. Antonio Valderlama y D/Ftancisco López :deteniente-á los ‘ En virtud de providencia del Sr. Vargas &amp;c- , asesor general subtenientes D.; Pedro Josef' Forga; D.joséf-Mártinezy Don • 'dé la Guardia--Real y su juagado ¡priv…</t>
  </si>
  <si>
    <t>Pacheco, Diego</t>
  </si>
  <si>
    <t>Diego Pacheco</t>
  </si>
  <si>
    <t>…ú, y todos los que han pre La maza. tendido establecer su pretendida independencia han podido decir El de Comandantes de infantería y caballería, áD. Felipe Ri con Mirabeau: bero, D. Diego Pacheco, D. juan de Lugo, D. Manuel Horna, Y nosotros también sabemos que ia roca Tarptya está cerca del D. Pedro Becerra, D. Domingo Echezarraga, D. Tomas Moró Capitolio. te, D. Juan Antonio Rodríguez, D. Francisco Ortiz, D. Luis __ La asociación católica de Irlanda…</t>
  </si>
  <si>
    <t>Pacheco, Manuel</t>
  </si>
  <si>
    <t>Manuel Pacheco</t>
  </si>
  <si>
    <t>…a, é igual pena á .Roque Casanova (ya difunto): tán D.. Julián Oliveros,; de capitán á los tenientes D. Agus asimismo en rebeldía á Matías Greño, Agustín Chasco y Te— tín Alcafar, D. Manuel Pacheco y D. Pedro Dávila: de .tenien Xesforo Armañazas, el primero en dos años, y los otros dos en te ajos subtenientes D. Juan Antonio Ugarteche, D. Rudesinseis meses de presidio; por último Josef Arizo y Felipe Zufin do,JBeltraq, D. Juan. Antonio Sierra y D. Manuel Sañudo, y sean p…</t>
  </si>
  <si>
    <t>Padilla, Josef Antonio</t>
  </si>
  <si>
    <t>Josef Antonio Padilla</t>
  </si>
  <si>
    <t>…que le conste á la ca : n Cádiz D. Ignacio Serafín del Villar de Vago; en Sevilla justicia de la villa de Engra, y disponga de su persona con res D. Joaquín Montero; y en Pedrera D. Josef Antonio Padilla, pecto á la causa que tiene pendiente en dicha villa. administrador de ia finca. a8. La de Hildegardo Torrecillas del Puerto, sobre reuniones Los suscriptores á los diálogos del general Mina en Francia sospechosas: sentenciado á cuatro años de castillo, pudie…</t>
  </si>
  <si>
    <t>Paez</t>
  </si>
  <si>
    <t>…superior orden que se inserta, á cuyo fin sar al Perú á Las órdenes de Bolivar. los comandantes militares de los cantones, el dia después de la re El 11 de dicho mes se hallaba el general Paez haciendo gran cepción de esta, prestarán y harán prestar el juramento preve des esfuerzos para despacharla á Chagre; pero, según se decía en nido á las tropas formadas con banderas ó estandartes en orden Caracas, apenas podrá reunir 2S) y pico de hombres. de…</t>
  </si>
  <si>
    <t>Paises-Bajos, Félix María de</t>
  </si>
  <si>
    <t>Félix María de Paises-Bajos</t>
  </si>
  <si>
    <t>…ce que se El Rey nuestro Señor, teniendo en consideración los méri estrechan mas cada dia las relaciones entre esta corte y la de los tos, servicios , fidelidad y padecimientos de D. Félix María de Paises-Bajos. Indicaciones posteriores dan lugar a creer que en la Agusty, Subteniente con agregación al Estado mayor de la plaza primavera próxima unirán sus fuerzas los dos Gobiernos para de Santander, y Oficial primero que ha sido de la Contaduría del ayudar á Fernando…</t>
  </si>
  <si>
    <t>Pajarin, Josef Benito</t>
  </si>
  <si>
    <t>Josef Benito Pajarin</t>
  </si>
  <si>
    <t>…pueblo donde lije su que quedaron. domicilio, para que la justicia del mismo vigile su conducta. Por Los restantes reos Damian Borbon y su hijo Bernardo, An lo que resulta contra D. Josef Benito Pajarin, declaro por pena tonio Fernandez, patrón del quechemarin SantoCristo de los Afli suficiente la carcelería que ha sufrido. A Demetrio Requena , Don gidos, donde se cometió el asesinato, Josef Morales, cabo del Josef Fernandez Neira, D. Josef Vena y Aguiar, D.…</t>
  </si>
  <si>
    <t>Pal, Armengol</t>
  </si>
  <si>
    <t>Armengol Pal</t>
  </si>
  <si>
    <t>…dondear sus nego D. Luis Duran, á D. Salvador Vilella: para otra diaconil, va cios , y ponerlos á cubierto del asalto de tanto vagamundo que cante por el de D. Mariano Oliveras, á D. Armengol Pal: par» hormiguea por todas partes en aquel vasto continente , y que sa otra, vacante por el de D. Francisco de Sanz y de Sala, á Don be retirarse donde no puede ser habido, guareciéndose con sus Juan Antonio Ferrer: para otra canongía subdiaconil, vacante robo…</t>
  </si>
  <si>
    <t>Palacios, Diego</t>
  </si>
  <si>
    <t>Diego Palacios</t>
  </si>
  <si>
    <t>…s: que Bolívar se ha refugiado á Cartagena, ha En el gobierno de Almadén del azogue, por la escribanía nu biendo perdido hasta la guardia de honor, y en la campaña 500' meraria de D. Diego Palacios, pende causa sobre averiguar la cargas de pertrechos: que el cabecilla Sucre aun anda vagando procedencia de ciertas alhajas, ropas y efectos vendidos en dicha: con una pequeña división, y han pedido á Venezuela toda la: villa. Entre ellos existe embargado un…</t>
  </si>
  <si>
    <t>Palacios, Manuel Jac’tto</t>
  </si>
  <si>
    <t>Manuel Jac’tto Palacios</t>
  </si>
  <si>
    <t>…se ha de decir con ellos, que es preciso dar li ‘sia colegial de Santa Fe de la: ciudad de Granada por ‘muerte bertad á los negros, pero al mismo tiempo esclavizar á los irlan de D. Manuel Jac’tto Palacios y. renuncia de D. Tomas Belli deses; y el que quiera ser su amigo lo conseguirá murmurando del do, a D. 'Francisco Jiménez Cardona: para ¡a canongía de la Gobierno español porque reprime y castiga los esfuerzos de los iglesia catedral de Lugo, por promoción d…</t>
  </si>
  <si>
    <t>Palesti, Gabriel</t>
  </si>
  <si>
    <t>Gabriel Palesti</t>
  </si>
  <si>
    <t>…n el número de que debe compo Trafedo del bien de la vejez, escrito en latin por el excelen nerse, se halla en Guadalito: que Paez es el único que provee de tísimo y reverendísimo señor Gabriel Palesti, cardenal de la carnes á Caracas, Valencia, y á los pueblos intarmedios, sin que santa Iglesia romana , y arzobispo de Bolonia, en el cual se de ningún otro hacendado pueda hacer este comercio, y que para muestran los medios que conducen para lograr una senec…</t>
  </si>
  <si>
    <t>Pallares, Francisco</t>
  </si>
  <si>
    <t>Francisco Pallares</t>
  </si>
  <si>
    <t>…aballos que b.ibi.rt llería, con un asistente.=D. Antonio Maeso, capitán y primer llegado de Chile, v los enfermos que habia dejado en la costa. ayudante del batallón de Valencey.=D. Francisco Pallares, ca ,,En la madrugada del 17, habiendo Valde» .obrado valor pitán del batallón de Barinas.r=Dos sargentos, 4 cabos y 14 sol por su reunión con Olañeta , pico nuestra re tacú ardía , y se em dado». ^Particulares :Vr. P. Sera pió Severiano.=D. Juan García peñó…</t>
  </si>
  <si>
    <t>Pallas, Pedro Solano y</t>
  </si>
  <si>
    <t>Pedro Solano y Pallas</t>
  </si>
  <si>
    <t>…para que el rantona, dignidad de la iglesia catedral de Lérida, vacante por frió pueda llegar á este grado de intensidad, bajo el paralelo 12 fallecimiento de D. Josef Pur-roy, á D. Pedro Solano y Pallas: N. El capitán Laing asegura que la elevación de las fuentes del para tres canonjías de la catedral de Albarracio, vacantes por Niger no pasa de 1500 pies sobre el nivel del Atlántico: por Jos respectivos ascensos de D, Pascual López Eraso y D. Miguel consigu…</t>
  </si>
  <si>
    <t>Palloti</t>
  </si>
  <si>
    <t>…y el Caque le acompañaba fue también devorado por otro de estos ter ' llao. (Cart. de Guay. jo de Enero.) ribles animales. De Nueva-España. Las cartas de Jalapa de últimos de __El cardenal Palloti ha publicado en Ferentino un edicto, que Marzo dicen: que habían bajado allí algunas tropas federales con muda enteramente el sistema seguido hasta aqui contra los saltea la orden de apostarse en Plan del Rio, por si acaso llegaba la dores de caminos. ,,He si…</t>
  </si>
  <si>
    <t>Palma, Blas Joaquín Alvarez de</t>
  </si>
  <si>
    <t>Blas Joaquín Alvarez de Palma</t>
  </si>
  <si>
    <t>…ército valiente, vencedor y numeroso, espera con impaciencia el momento en que Bolívar se le acerque: esa espa da , cuyo brillo es hoy la admiración de los limeños, no tardará Nos D. Blas Joaquín Alvarez de Palma, por la gracia de Dios en marchar del Perú tan empañada como salió la de San Martin, y de ¡a Santa Sede apostólica, Arzobispo de Granada, del Con si tiene esta fortuna; y entonces se tributarán á Bolivar, con sejo de S. M., &lt;¡rc. mas razón, iguales ó mayores…</t>
  </si>
  <si>
    <t>Palma, Josef Alvarez de</t>
  </si>
  <si>
    <t>Josef Alvarez de Palma</t>
  </si>
  <si>
    <t>…cmo. Sr. conde de Sta. Caloma. nuestro Señor nombrar para la abadía de la iglesia colegial de Jerez de ¡a Frontera, arzobispado de Sevilla, vacante por falle ANUNCIOS. cimiento de D. Josef Alvarez de Palma, á D. Fernando Josef Motivos de mi fé:en Jesucristo-, obra escrita en francés por de Zuloeta: para una canongía de la misma iglesia colegial, va Mr.Vouglans, y traducida al castellano porD.Torcuato Torio de cante por muerte de D. Marcos Josef Gandon, á D. Ped…</t>
  </si>
  <si>
    <t>Palmerston</t>
  </si>
  <si>
    <t>,xy ^ Contrayéndose á un lenguage menos burlesco, dice el noble El lord Palmerston, Ministro de la Guerra, oye con'mucho Par que el Austria hace 25 años que debe realmente á la Ingla disgusto el elogio del ejército francés, y se complace en hacer un terra la suma de 17.500,000 lib. estcrl., y que por el convenio cuadro de las devastaciones…</t>
  </si>
  <si>
    <t>Palomeque, María Ruiz</t>
  </si>
  <si>
    <t>María Ruiz Palomeque</t>
  </si>
  <si>
    <t>…eis menos cuarto de la tarde dióá luz felizmente García Vázquez, su padre, en cabeza de este. Memorias funda S., A. la Serenísima Infanta Doña...María Francisca un robusto das por Doña María Ruiz Palomeque, en S. Justo y Pastor dé Infante,á quien se han puesto en él bautismo los nombres dé la ciudad de Toledo, de que es poseedor el cabildo de radoneros Fernando, María,-Jos’éf. 'i' i c ¡ : ■ I'.'/; de aquella Sta. Iglesia. Memorias que fundó el P. Miguel Hur • ,…</t>
  </si>
  <si>
    <t>Palos, Josef Salelles y</t>
  </si>
  <si>
    <t>Josef Salelles y Palos</t>
  </si>
  <si>
    <t>…can sino esperanzas de trastornos y desordenes, Recente ele«to de la Audiencia de !a Corulla; y para esta resulta deben sin duda hallarse mal con un decreto que (s:ii presuponer á D. Josef Salelles y Palos, Ministro da la misma. ninguna cosa acerca d* la suerte futura de las Colonias), separa</t>
  </si>
  <si>
    <t>Pambley, Felipe Sierra</t>
  </si>
  <si>
    <t>Felipe Sierra Pambley</t>
  </si>
  <si>
    <t>…arrebatados por unos cuantos Se avisa por tercera y última vez á ios acreedores que tengan aventureros desmoralizados que se titulan regeneradores y amigos derecho á los bienes de D. Felipe Sierra Pambley , vecino que fue de la libertad de las naciones, al mismo tiempo que esclavizan de esta corte, acudan á deducir su acción en el término dé quin hasta los pensamientos de todos los demas. ce días por sí ó mediante procurador ante el tribunal del Señor El extra…</t>
  </si>
  <si>
    <t>Pamplona</t>
  </si>
  <si>
    <t>…a de los Pares__Boletín del 5 de Mayo. NOTICIAS DE ESPAÑA. Oyó la Cámara los discursos de Mrs. el duque de Choisseul y i el duque de Rochefoucault, contraía septenalidad y los del duque Pamplona if de Mayo. j de Doudeauville y marques de Herbouville á favor, y se manda- La comisión militar ejecutiva y permanente Je este reino i ton imprimir. sentenció el dia 2 del corriente mes de Mayo a cuatro años de I ' Idem del 6. presidio al paisano nombrado Vic…</t>
  </si>
  <si>
    <t>Pane, Josef</t>
  </si>
  <si>
    <t>Josef Pane</t>
  </si>
  <si>
    <t>NOTICIAS DE ESPAÑA. tj. La de D. Josef Pane, sobre conversaciones en Ja plaza de Cartagena contra la sagrada Persona del Rey, fue sentencia Yepes 10 de tfm¡’embre.. do á expatriarse de los dominios de España, quedando sujeto al El ayuntamiento de esta leal villa celebró el dia i.° del mea juicio siempr…</t>
  </si>
  <si>
    <t>Pango, Juan González</t>
  </si>
  <si>
    <t>Juan González Pango</t>
  </si>
  <si>
    <t>…ablo por primera vez, y no dudo que escuchareis mi voz. Mancha, vacante por jubilación-de:D. Josef María' Errazquin, No acostumbra otro lenguage que el de la verdad, y esta cons á D. Juan González Pango: para la de Soria', que este deja, á tituye mi carácter. Consecuente á los principios de la Religión, D. Manuel de Vela, ministro'tesorero,muy acreditado de las en que desde mi infancia he sido educado, y fiel al Soberano cajas Reales de Goatemala: para la in…</t>
  </si>
  <si>
    <t>Par-, Josef Bartolomé y</t>
  </si>
  <si>
    <t>Josef Bartolomé y Par-</t>
  </si>
  <si>
    <t>…rlos á una embarcación que En Santa Cruz de Múdela. D. Diego Bravo, alcalde ordi estaba i la vista; los mandó atar nuevamente á cada uno de por nario. D. Matías Bravo, presbítero. D. Josef Bartolomé y Par- sí codo con codo y entrar otra vez bajo escotilla. Pasado un cor diñas. D. Jac. o Antonio de Córdoba. D. Alejandro Laguna y to rato hizo subir sobre cubierta 20 de ellos, y notando uno D. Manuel Julián Saavedra. que todo se disponía para an. krlos al mar, hiz…</t>
  </si>
  <si>
    <t>Pardo, Francisco Sainz</t>
  </si>
  <si>
    <t>Francisco Sainz Pardo</t>
  </si>
  <si>
    <t>…por medio del Excmo. Sr. Secretario del Despacho de la Joaquín Perez Minayo: para la de Iznajar á D. Miguel García Guerra la Real orden que dice asi: Manfredi: para la de Tavara á D. Francisco Sainz Pardo; para „ Ha merecido la aprobación del Rey nuestro Señor el con lá de Sabiote á D. Josef Antonio Sánchez García; y para la de sentimiento, que á invitación del Sr. General en gefe del ejército alcalde mayor, teniente tercero de Asistente de la ciudad de Se fra…</t>
  </si>
  <si>
    <t>Pardo, Joaquín</t>
  </si>
  <si>
    <t>Joaquín Pardo</t>
  </si>
  <si>
    <t>…de Túnez en el acto de saltar á una lan la ciudad de Santiago, vacantes por fallecimiento de D. Luis cha desde la fragata de su mando, que ha sido una de las in Quiroga y Garza y D. Joaquín Pardo, á D. Alfonso Francisco cendiadas. de Ribera y D. Manuel de Puga y Saavedra, NOTICIAS DE ESPAÑA. REALES LOTERIAS. Cebnros $o de Setiembre. Noticia de los pueblos donde han cabido los premios mayortt Los voluntarios Realistas de esta villa apenas supieron el f…</t>
  </si>
  <si>
    <t>Pardo, Juan Antonio</t>
  </si>
  <si>
    <t>Juan Antonio Pardo</t>
  </si>
  <si>
    <t>…o Ameller y D. Juan Bautista Lasolo es cuando mas se parecen á aquella. No extrañamos que los valle. periódicos de ia revolución habden asi; pero no podemos menos El de Coronel, á D. Juan Antonio Pardo. de admirar el que aun encuentren á quien engañar después de la El de lenientes Coroneles de infantería y caballería, áD. Jo— terrible experiencia que nos han dado sus teorías. Si nos fuera sef Domingo Vidart, D. Gabriel Perez, D. Tomas BarandaiJa, posible ol…</t>
  </si>
  <si>
    <t>Pardo, Juan Antonio'</t>
  </si>
  <si>
    <t>Juan Antonio' Pardo</t>
  </si>
  <si>
    <t>…o , gtado de co -riendo y consolando á su pueblo, enviando á sus ayudantes de ronel, de infantería. .* • ; -campo á donde no puede ¡v él mismo. . ; Burgos. Teniente ‘Coronel mayor D. Juan Antonio' Pardo, - Los estragos de aquella capital sobrepujan á cuanto podíamos grado dc coronel de infantería : teniente graduado de capitán Don creer. Ya se han sacado de las casas 78 cadáveres de habitantes -Francisco María del Valle, capitán efectivo de infantería,. y au…</t>
  </si>
  <si>
    <t>Pardo, Manuel Martinez</t>
  </si>
  <si>
    <t>Manuel Martinez Pardo</t>
  </si>
  <si>
    <t>…icho año. hombre 9,1 ro pies cuadrados de terreno. En el mes de Setiembre del año 1798 murió en la ciudad de Si se cuentan tres generaciones por cada siglo, en el supuesto Sevilla D. Manuel Martinez Pardo, comerciante de sedas por de que el mundo no existe mas que de 5,814 años acá, no ha mayor, quedando viuda Doña Rita Rodríguez de S. Juan; y brá habido mas que 180 generaciones desde la creación hasta habiendo tenido durante el matrimonio varios hijos, se ign…</t>
  </si>
  <si>
    <t>Paredes</t>
  </si>
  <si>
    <t>…los qtte habia reunido en el cuartel de Belen han de tener y cumplir para disfrutar aquellos derechos. El se se desbandaron fuera de la capital. Que el uno de ellos, á las ór ñor diputado Paredes, del Estado o de la Colonia, ó sea de Fas denes de Motezuma ( á quien dan los periodistas el título de ta Maujipas, las suscribió, y .entrojó una representación que aca conde), se situó en Tezcuco y el otro en Lerrna , ambos amena baba de recibir de sus comit…</t>
  </si>
  <si>
    <t>Paredes, Miguel</t>
  </si>
  <si>
    <t>Miguel Paredes</t>
  </si>
  <si>
    <t>…o las sociedades secretas. (Núm. /oo.) sus créditos, presentando ¡os documentos legítimos ante los se Real orden para que los pasaportes de Indias se den como ñores testamentarios D. Miguel Paredes y D. Isidro González, untes. (Idem.) en el término de un mes, contado desde la fecha en que se dé ai Otra idetn sobre los excesos cometidos en una fábrica de púbiieo, y por el juzgado del Sr. Francisco Muñoz, alcalde or paños de Camprodon (Núm. ioi.) dinario, en el que está radic…</t>
  </si>
  <si>
    <t>Paredes, Nicolás</t>
  </si>
  <si>
    <t>Nicolás Paredes</t>
  </si>
  <si>
    <t>…sitios Reales; previ rnes fue condenado á la pena de dos años de presidio en el cor niendo á la justicia del pueblo donde se sitúe vele y observé su reccional del Prado. conducta. D. Nicolás Paredes, de edad de 48 años, de estado casado, Josef Boris, de edad de 33 años, natural de esta corte, de natural de Ampudia, y vecino de esta corte , convencido de in oficio sastre, convencido de haber extraído varios efectos; vista teligencia, y envuelto en la cons…</t>
  </si>
  <si>
    <t>Pareja, Josef</t>
  </si>
  <si>
    <t>Josef Pareja</t>
  </si>
  <si>
    <t>…también-la especié de que la resultas de estos i J&gt;. Agustín Lopetedi ,■ fiscal de lar audiencia di santa liga ha hecho su repartimiento sobre el.mapa', adjudicando Santa Fe, y á:D. Josef Pareja, fiscal de la de'Lima : para la fis la república de Colombia á Francia; elPetú á- Ja Inglaterra, y calía del crimen dé‘tía misma audiencia de Sevilla á D. Diego Méjico á España (z). - Martin dé-Viliodresyqué loes dé la de Quitó: y ha tenido a „ Aun cuando se…</t>
  </si>
  <si>
    <t>…ofistas lo mismo que la filosofia. El Rey se ha servido nombrar para tres plazas de oidor de ,,No olvidemos jamas que á todo debe presidir el buen jui la Chancillería de Granada á D. Josef Pareja, D. Josef .Ayuso cio: que la imaginación sin regla se parece á la locura: que el Navarro y D. Fernando Pinuaga: para otra de oidor de la au talento, como ya se ha definido, es la sal de la razón: que nues diencia de Sevilla á D. Juan Crisóstomo de Frías: para…</t>
  </si>
  <si>
    <t>Parga, Jacobo María de</t>
  </si>
  <si>
    <t>Jacobo María de Parga</t>
  </si>
  <si>
    <t>…ios. En su consecuencia el tribunal, conforme con de los dos consejeros de Hacienda D. Francisco López Alcaraz y lo que le han expuesto sus Fiscales , y con arreglo al art. 1 5 de D. Jacobo María de Parga, y de los dos cónsules generales Don la ordenanza de reemplazos de 27 de Octubre de 1800, se ha Pedro Ortiz de Zugasti y D. Mateo de la Serna. Ademas de aque servido declarar: llos puntos y disposiciones generales que son aplicables á cual i.° Que los criados…</t>
  </si>
  <si>
    <t>Parra, Andrés</t>
  </si>
  <si>
    <t>Andrés Parra</t>
  </si>
  <si>
    <t>…a misma hora todos los lunes, miércoles y vier coronel á ios capitanes D. Pascual Bernedo y D. Josef Iriarte: nes que no sean festivo». de capitán á los tenientes D. Tomas Nuñe2 y D. Andrés Parra: de teniente al subteniente D. Esteban Reina: de subteniente al sargento primero D. Juan Pinedo. ANUNCIO. Batallón ligero granaderos de Reserva. Teniente coronel efec El Girador ante el tribunal de la razón ó Eítamert crítico del tivo de infantería al segundo…</t>
  </si>
  <si>
    <t>Parri</t>
  </si>
  <si>
    <t>…n tiro; tal fue la igualdad con qbe- dispararon éstos admi sobre sus ruinas. rablessoldados, los cuales después dé s*r revistados por'S. E. —.La expedición al Norte mandada por el capitán Parri salió marcharon con aquel orden que había dtsapsretido de nuestros ayer 19 á las tres de la mañana. ejércitos en tiempo de la llamada constitución'. Fot la hbehe ‘sí * función análógfa-' al dio.; cual _ Según las cartas de Malta de 29 de Abril, parece ha.tido…</t>
  </si>
  <si>
    <t>Parry</t>
  </si>
  <si>
    <t>…do un resultado derías revolucionarias. __El agente de Lloyd en Hull da las noticias siguientes de la ex espantoso, tanto por el número y HgraVedad de los delitos, co pedición del capitán Parry. mo por la severidad de las penas que se han visto precisados ú „F.l capitán Vilkinson, que manda un barco ballenero, vió imponer los jueces. Veinte y cinco individuos han sido condena las naves de la expedición el 17 de Julio sobre los 70 grados da dos á mue…</t>
  </si>
  <si>
    <t>…vención junto al sitio donda rera al comercio, en cuanto á que los pescadores de ia ballena, «e colocó la lápida. Después se cantó un solemne Te Deunt, y hu siguiendo el rumbo del capitán Parry por entre islas y montañas de hielo, abandonaron Ies parages «n que comenzaban á distai-bo iluminación en dos noches consecutivas.</t>
  </si>
  <si>
    <t>…e escalera de mano. Llenaban los intervalos bandas dispuso simultáneamente dos; Ja una por mar , á las órdenes del de cuero entrelazadas, y dispuestas de forma que no penetrase la capitán Parry, y la otra por tierra , bajo la dirección del expresan nieve. Estos zapatos, que tenían de cinco á seis pies de largo, do capitán Franklin. Este, después de haber navegado hasta la cos solo pesaban dos libras cada uno, y serian muy cómodos, si no ta occidenta…</t>
  </si>
  <si>
    <t>…amar; vieron ponerse el sol algunos minutos antes demedia noche, ron ó hembra, se inutiliza, le abandonan enteramente. y salir casi al instante. Entre esas tribus algunas halló el capitán Parry que no te Después de haber navegado con hartas penalidades en una nían especie alguna de culto religioso; pero en su lugar tenian lancha, y reconocido la costa oriental, poniendo nombres á varias ideas supersticiosas, y hechiceros que abusaban de su credulida…</t>
  </si>
  <si>
    <t>…o. Éste joven ha imagina de dirigirse i las islas de Southampton, donde permaneció hasta do un medio por el cual los infelices que te hallan privados de la últimosdc Setiembre. El capitán Parry se había adelantado mucho vista puedan fabricar, rejas y ladrillos. antes; y el encargo del capitán León era dirigir una expedición, por. i __Se ha visto últimamente en Huí pe (Brabante meridional) un tierra en el próximo verano para procurar salir al encuent…</t>
  </si>
  <si>
    <t>Partí</t>
  </si>
  <si>
    <t>…uisté qpe. no «* §M á.n¡tpo usar de rigor, Embajador. que se comentaba con que ?J periodista cantase ja palinodia.' — Escriben de Vieni qge SS. hfM. e) Emperador y la Empera .— El capitán Partí salió está m.afjani d« I&gt;e.ptford p#ra Hacer su triz hap salido para Lint?, y desde a[li pasarán á Praga.SS. MM. tercer viags á jos m*ra? dgl Pojo: un grag nútlb-r? 4-. fachas es estarán de vuelta en Víepa para la festividad 4el Corpus." taban Ucpas d* WJ ami…</t>
  </si>
  <si>
    <t>Pas</t>
  </si>
  <si>
    <t>…nando López Sagredo y D. Antonio Josef Godinez; y para una gefe, empleados de todas clases, vecinos moradores de Jas pobla plaza de alcalde del crimen de la audiencia de Galicia á D. Pas ciones inmediatas, señoras y niños, cuyo placer resonaba por cual Mendez Acuña. todas partes en medio de repetidos vivas y aclamaciones, repique Para el corregimiento del señorío de Vizcaya á D. Vicente general de campanas, é incesantes descargas de artillerí…</t>
  </si>
  <si>
    <t>…la de Méjico: y para tres plazas de alcaldes del crimen de la mis á bajar las aguas después de algunos dias, y entonces, aunque ma Real audiencia, á D. Gabriel Ceruelo y Veiasco, D. Pas con bastante trabajo, se les llevaron víveres de orden del sub cual Félix de Puig y Ochoa y D. Luis Mari» de Moxó,barón d* prefecto. Jutas Reales.</t>
  </si>
  <si>
    <t>Pas, Francisco</t>
  </si>
  <si>
    <t>Francisco Pas</t>
  </si>
  <si>
    <t>…iego García, An Pedro Tagle, también de Lima; á fin de que acudan por sí ó tonio Toribio, Andrés Madrona de Vera. Apercibimiento par» por medio de sus representantes á percibir de D. Francisco Pas en lo sucesivo á los testigos D. Pedro Vidal Vera Pedro Her tor y Calle, síndico del concurso, el dividendo que les ha cabi mosa Espejo, Francisco Munuera Mírete, Francisco Aguilar y do en el último reparto acordado; apercibidos que de no verifi Juan Balieste…</t>
  </si>
  <si>
    <t>Pascual</t>
  </si>
  <si>
    <t>…disen El Rey nuestro Señor ha tenido á bien conferir el gobierno teria y la cólera morbo le han conducido á la tumba después de militar de la plaza de Madrid al Mariscal de Campo D. Pascual tres semanas de enfermedad; y tanto en esta como en todo el res Liñan. to de su vida ha dado pruebas de una tierna piedad. El entierro se hizo algunos dias después de su muerte con un grande acom —Por la via de Buenos-Aires se ha recibido en Lóndres la si pañ…</t>
  </si>
  <si>
    <t>…n la ac servido nombrar á D. Josef Callís para una canongía de ia igle tual juventud. ¿Por qué nosotros no consultamos también ¡a ex sia catedral de Vich, vacante por promoción de D. Pascual periencia , y ella nos dirá, que es absolutamente necesario opo Cluá al arcedianato de Ribagorza, de la catedral de Lérida; y nerse con firmeza á la resurrección de las causas que produjeron para una radon presbiteral de las igles.as parroquiales unidas de ta…</t>
  </si>
  <si>
    <t>Pascual, Pedro</t>
  </si>
  <si>
    <t>Pedro Pascual</t>
  </si>
  <si>
    <t>…e ganado vacuno que conducian. Al mismo tiempo que el Re? nuestro Señor se ha dignado Cuando creí que todo habia pasado el rio Chillón me puse en re admitir la cesión que ha hecho D. Pedro Pascual, vecino de esta greso, y al llegar á este recibí un oficio del comandante del es córte, de un crédito de 3960 rs., es su Real voluntad que se pu cuadrón de Carbaillo D. f rancisco Naran'o, que me manifestaba blique en la gaceta este rasgo de lealtad y generos…</t>
  </si>
  <si>
    <t>Pascual, Romualdo</t>
  </si>
  <si>
    <t>Romualdo Pascual</t>
  </si>
  <si>
    <t>…s y regulares, Por providencia del consulado de Cádiz, en autos de con que habían acudido allí para proporcionarles los divinos auxilios, curso de acreedores á la testamentaría de D. Romualdo Pascual y algunos de los reos no solo despreciaron las dulces exhortacio de Tejada, se manda citar y emplazar á cuantos se estimen con nes que se les hacían , sí que posteriormente profirieron expresio derecho á los bienes de dicha dependencia, para que acudan a nes…</t>
  </si>
  <si>
    <t>Pathbley, Felipe Sierra</t>
  </si>
  <si>
    <t>Felipe Sierra Pathbley</t>
  </si>
  <si>
    <t>…cución.marítima, pues jo Morakda, se hace saber á todos los que se créan con derecho; que dos lanchas cañoneras ¿n Alvaradó tenian la proa hacia Sa como acreedores á los bienes de D. Felipe Sierra Pathbley , veci crificios, y'el 14 amanecieron estas y otras .con la misma dispo no que fue de esta corte, que su testamentaría se halla, radicada sición. ante dicho Señor y referida escribanía; y se les cita por segunda El General despachó un parlamento á Veracruz, y…</t>
  </si>
  <si>
    <t>Patriarca</t>
  </si>
  <si>
    <t>…mantes á cada uno de los autores de la dentro dfel año. Serán admitidos á firmar la oposición presentán ópera de Véndame en España., y á los Sres. Soumet y Guiraud, dose al Excmo. Sr. Patriarca de las Indias, ó remitiéndole "me autores de las odas sobre ia guerra de España y la libertad del morial con su fe de bautismo legalizada, en el término de 60 dias, Rey Fernando. que fenecerán en 8 de Marzo siguiente; y cumplidos se procede __ F.J Emperador d…</t>
  </si>
  <si>
    <t>…Canóngfa de Córdoba, vacante por muerte dé-1 mitidosá firmar la oposición presentando ó remitiendo al Exce D. Juan Treviila , á D. Fernando Hermoso, Canónigo de Coria:"• lentísimo Sr. Patriarca memorial con su fe.de bautismo legalizada para la Canongía de la Jdetropolitana deí Granada’,•' Vacante por en el término'de 40-djas, que- fenecerán en 2Ó de labrero próxi* muerte de D. Josef Maduéfio, ai Presbítero. D. Juan Antonio' mo, y cumplidos se'proced…</t>
  </si>
  <si>
    <t>…s heredades siguientes: una heredad titulada de los y se advertían señales de una tristeza universal. Pinos, inmediata á la villa de Parla,, de caber 24 fanegas , tasada El Excmo. Sr. Patriarca de las Indias, vestido de pontifical, cada fanega á 350 ts. importan 8400 rs.: otra de cinco fanegas y asistido de la Real comunidad de Capellanes de Honor y pre de tierra contiguas á la misma, nombrada de la Venta, apre dicadores de S. M., recibieron el cadá…</t>
  </si>
  <si>
    <t>…el pleito conforme á derecho, sin mas citarle, y le parará el perjuicio que haya lugar. Convención preliminar que consta efi el archivo de esta Secretaría dt % En poder del Excmo. Sr. Patriarca de las Indias existe un cá ' los Negocios extranjeros, que en stq. de Octubre del corriente año fue liz de plata sobredorado, adornado de pedrería, con su cucha ri confirmada por S. M. I. fara la incorporación del Estado cista , pero sin patena, desarmado aqu…</t>
  </si>
  <si>
    <t>…ublicó poco tiempo hace eri la ber sido adictos al sistema constitucional. Los opositores se pre sentencia consultiva que dió la comisión especial de Milán con sentarán ai Exorno. Sr. Patriarca de las Indias, ó le remitirán tra varios reos del crimen de alta, traición, confirmada por el Se memorial con su fe de bautismo legalizada, en el término de tío nado Imperial y Real del reino Lombardo-Véneto, residente en dias, que finarán en 9 de Julio próxi…</t>
  </si>
  <si>
    <t>…va á admitidos á firmar la oposición presentándose ó remitiendo me ahuyentarse para siempre del opulento Perú, sino.de todas las morial con su fe de bautismo legalizada al Excmo. Sr. Patriarca provincias disidentes de la América austral,'para que como una de las Indias, hasta el dia i.°del próximo Noviembre. parte integrante de la monarquía se estrechen mas y mas con in ia c iíi disoluble vínculo los españoles de uno y otro mundo. ANUNCIOS. En virt…</t>
  </si>
  <si>
    <t>Patry</t>
  </si>
  <si>
    <t>…á propósito para el uso de los pasamaneros. capitán León, comandante del Grifer que hacia parte de la expe- ¿ La sociedad habia ofrecido un premio de i9 francos al que dicion del capitán Patry, cuya presencia ha excitado una viva ' descubriese im'medio de proporcionar i los ciegos pobres el tra sorpresa. ' bajo que les fuese mas útil y mas conveniente á su situación; el He aquí lo que ha contado este oficial: . &lt; cual ha. sido adjudicado en vista d…</t>
  </si>
  <si>
    <t>Paula, Francisco de</t>
  </si>
  <si>
    <t>Francisco de Paula</t>
  </si>
  <si>
    <t>…el Moyano y sus bi vacantes por ascenso de D. Ignacio Ordaz y Luzón y D. Fran zarros compañeros flameaba en aquella plaza 'desde'el '7 de Fe cisco. Reina á raciones de la misma, á D. Francisco de Paula brero. Uniformes y de acuerdo ya todos los gefes desde Tupiza á González Fernandez Pardo y á D. Miguel Casimiro de Ozta. Hnancayo, Lima y el Callao,‘prepárase Bolívar para recibir un numeroso y valiente ejército, que mira el término de sus mayo Ejército franc…</t>
  </si>
  <si>
    <t>…el Valcarcel á seis meses de prisión en un Ayer á la una menos cuarto llegó á esta corte el Sermo. Se castillo en atención á ser militar, y que quedase suspenso de su ñor Infante D. Francisco de Paula, con su Esposa y sus dos Hi destino de fiscal de montes, y los otros dos en libertad por acuer jos mayores los Sres. Infantes D. Francisco de Asís y Doña do de los tres Señores ministros de la Real audiencia: quedó tam Isabel. bién en libertad el Valcárcel pa…</t>
  </si>
  <si>
    <t>…los Sermos. Sres. Infantes D. Car D- Alberto Vitoriano. los María; Gefe principal de la Real Academia de S. Fernando, Batallón de Cazadores. El empleo de coronel efectivo de in y D. Francisco de Paula con sus augustas Esposas las Sras. In fantería al primer comandante D. Manuel Manzanedo: grado de fantas Doña María Francisca de Asis, Gefa principal del estu coroneí'al segundo comandante D. Josef María Pereira: de te dio de dibujo de niñas, y Doña Luisa Car…</t>
  </si>
  <si>
    <t>PaulaMihura, Francisco de</t>
  </si>
  <si>
    <t>Francisco de PaulaMihura</t>
  </si>
  <si>
    <t>…contados desde*este annncio, á deducir el que Roldado de Marina Miguel Barril, por palabras subversivas, sea; entendidos que de no hacerlo les parará el perjuicio que-ha-' fiscal D. Francisco de PaulaMihura: sentenciado á dos años de . ya lugar. recarga en su cuerpo, con aprobación del Excmo. Sr. Cápitan Los suscriptores 4 las Observaciones del Rmo. Bestard con tra la obra del Benczra, pueden acudir á la librería de Perez ágeneral. Josef del Puerto, por el asesi…</t>
  </si>
  <si>
    <t>Paulino</t>
  </si>
  <si>
    <t>…nta de Fomento de la urgencia de este nego Levante, teniente que dijo ser dei parque de artillería, de 29, cio , quiso por no aventurar el acierto en materia de tal grave soltero: D. Paulino de la Calle, natural de Galapagar, de 26, dad , oir el dictamen de facultativos de conocida ilustración en¿ casado, cirujano-dentista en esta corte: D. Antonio Gamboa, la materia . para poder evacuar el informe que se la pide.con to natural'y vecino de ésta C…</t>
  </si>
  <si>
    <t>Pavorde</t>
  </si>
  <si>
    <t>…(como el Andrés Corominas, en el que les inculcó los sagrados deberes que Éntre Ríos) ó que hayan consolidado un sistema (como ct Parar se imponían. Bendecida la bandera por dicho Sr. Pavorde, salió guay), á cuyos propios intereses es conveniente formar una sola, formado el batallón, á quien la entregó el Ayuntamiento; y familia con los brasileños, como incluidos en aquellos limites unido con este, y siguiendo un numerosísimo concurso, s« diri que…</t>
  </si>
  <si>
    <t>Paz, Bartolomé Ortiz de</t>
  </si>
  <si>
    <t>Bartolomé Ortiz de Paz</t>
  </si>
  <si>
    <t>…á. el Arcedianafb de Bíibiésdai á D: Mi , A pedimento de los comisionados ó síndicos dél concurso á guel Ruiz del RebóIfai', Canónigo dé Falencia:'juta la Caríongíá' los bienes de D. Bartolomé Ortiz de Paz se ha vuelto á señalar que deja, á.D-'Wúíun Rodríguez Galló, Cura dé Yetamos: para-' el término de 15 dias impr'orogables pira la presentación de los- a Canongia. u¿\^í.Í¿íiCIh , vacante por rmiartedc í^.^uáu ¿..tinos.i, que tengan derecho á ellos, como se an…</t>
  </si>
  <si>
    <t>…plir allí un deber de antigua nueve de su mañana en su posada para celebrar junta general de amistad. Muy pronto-se le unieron en esta ciudad dos amigos acreedores a los bienes de D. Bartolomé Ortiz de Paz, vecino de suyos, uno ae los cuales era aquel mismo Josef Pecchio, que lá ciudad de Segovia; lo que se hace notorio á los interesados después fue condenado á muerte en rebeldía. que no han concurrido aun. La unión que contrajo en éste viage con varias persona…</t>
  </si>
  <si>
    <t>…retendidas invenciones, mejoras y simplificaciones guero y la Pijotilla, sitas en Badajoz, que hasta aquí .ha líevado (de!:aparato Gervais con su modelo original, el Gobierno fran D. Bartolomé Ortiz de Paz, señalando para su remate el dia 6 cés ha mandado á los Prefectos de aquel reino tomasen las medi de Julio próximo á las 12 en punto de su mañana en la posada das convenientes para incitar á la gente del campo á servirse de de su Señoría.. • r este. Se llama…</t>
  </si>
  <si>
    <t>Pazos, Félix Andrés de</t>
  </si>
  <si>
    <t>Félix Andrés de Pazos</t>
  </si>
  <si>
    <t>…os periodistas, y he aqui lo que uno de ellos -misma audiencia á D. Pedro Porro: para tres plazas de oidores publicó en el Aguila Mejicana i núm. 256. de la audiencia de Galicia á D. Félix Andrés de Pazos, D- Jo „Ha corrido hoy con mucha generalidad la funesta noticia dé sef de Lasauca y D. Vicente González de Caces: para oidores que nuestros hermanos de Lima han sufrido grandes reveses 1 de la audiencia de Sevilla á D.'Manuel Victoriano Moyano y que el ejérci…</t>
  </si>
  <si>
    <t>Pclaez, Francisco</t>
  </si>
  <si>
    <t>Francisco Pclaez</t>
  </si>
  <si>
    <t>…urmurando del do, a D. 'Francisco Jiménez Cardona: para ¡a canongía de la Gobierno español porque reprime y castiga los esfuerzos de los iglesia catedral de Lugo, por promoción de D. Francisco Pclaez revolucionarios, qué insisten en destruir unas instituciones que :al arcedianato de Cornado, dignidad dt la metropolitana de Sanama la nación y han consagrado siglos enteros. tiago, á D. Juan Penoncos Fernandez: para tres raciones de la La Europa puede juzgar…</t>
  </si>
  <si>
    <t>Pcrez</t>
  </si>
  <si>
    <t>…(el Bueno) ha tomado á Maracaibo con 1® hom mención el parte anterior. bres, reunidos en los pueblos de Subia, y restablecido el gobier Curazao 10 de Abril. 'En Puerto-Cabello el coronel Pcrez, no español: que se ba pasado á él la escuadrilla insurgente , y capitán español desertado, fue asesinado, y el asesino esta pa que las pocas fuerzas enemigas han huido á Coro. He visto cartas seándose: un capitán negro, resentido délos asesinatos deCalabo- d…</t>
  </si>
  <si>
    <t>Pe</t>
  </si>
  <si>
    <t>…co menos, aquella provincia^ según nuestros estadistas del Anahuac. En el mismo estilo ridículo refiere el suceso de Lobato, y S. M. se ha servido admitir el donativo que ha hecho D. Pe después de animarle á que vuelva á la empresa, le dice :. De no dro Coronado y Blanco, alcalde mayor de Vilíafranca de las conseguir que todos esos vengan ádescansar de su tareasáGuan- Agujas, provincia de Córdoba,,de nueve vales Reales de á 50 ritlan, deja l…</t>
  </si>
  <si>
    <t>…á los portugueses. No habiéndose hecho caso de esta protes quier clase que sea , pague i/ mrs. por único derecho á sil expor ta de C'ichranei el lord permanecía á bordo del navio D. Pe tación'para'el extrangero,-conforme ha propuesto la junta de dros, declarando que no desembarcaría mientras no se le hiciese aranceles.: De;Real orden lo comunico á VV. SS. para su inte justicia; mas luego que han llegado las últimas noticias de Lisboa ligenc…</t>
  </si>
  <si>
    <t>…iendo vuelto el oficial seis minutos después á observar af preso, cuando advirtió que le faltaba la luz que ANUNCIOS. tenia, y vio después el espectáculo mas horrendo y lastimoso. D. Pe t ron i o Borghi, natural de Bolonia en los Estados ro Estaba Ranedo tendido en tierra con la «ara hacia arriba, la manos, cirujano que hace muchos anos vino á España, ó sus he vista desmayada, la boca abierta, y todo su cuerpo bañado en rederos si ha falleci…</t>
  </si>
  <si>
    <t>Pe, Juan</t>
  </si>
  <si>
    <t>Juan Pe</t>
  </si>
  <si>
    <t>…lazuela Libro de la deuda consolidada al Consejero de Estado D. Anto de Santa Catalina de los Donados, desde la hora de las nueve de nio Gómez Calderón, é individuos de la misma á D. Juan Pe la mañana hasta las dos de la tarde; en la inteligencia de que has dro Vinccnti, como Director de la Caja de Amortización ; á ta el dia 21 del corriente inclusive se admitirán en la Intenden D. Josef María Fernandez de Córdoba, Ministro togado; á Don cia gene…</t>
  </si>
  <si>
    <t>Pe, Pedro Esteban</t>
  </si>
  <si>
    <t>Pedro Esteban Pe</t>
  </si>
  <si>
    <t>…, todo contri para la de las poblaciones de Sierra-Morena á D- Eugenio Javal- buyó á hacer mas solemne, respetuoso y tierno un acto, en que. quinto: para la de Aguilar de Campoo á D. Pedro Esteban Pe acompañaban sin excepción de personas, derramando lágrimas drero: para la de Bclmonte á D. Lorenzo María Martínez de la de contento, continuando el paseo por calles entapizadas y ador Fuente: para la de Bornos á D. Joaquín Fernandez Sedaño: nadas de arcos tri…</t>
  </si>
  <si>
    <t>Ped</t>
  </si>
  <si>
    <t>…orla extinguida Junta elSecre- de la madre Patria! I • : ' tario que fue de ella, y el Agente Fiscal que fue de la misma „A1 ver el cura párroco y Ayuntamiento del lugar de Cherá, D. Ped ro Jacobo Pizarra, poniéndose unos y otros de acuerdo en vuestro Real señorío dé Molina éste portento, corren 'presu con el Tesorero general, á cuya oficina se remitieron por el lla rosos a felicitar á VVL'MMi y A A. ,'no con lágrimas y suspi mado gobierno co…</t>
  </si>
  <si>
    <t>Pedraja, Pedro Serrano</t>
  </si>
  <si>
    <t>Pedro Serrano Pedraja</t>
  </si>
  <si>
    <t>…nta , Extremadura. Crucifijo, que besó muchas veces; y en la segunda crisis se le le-¡ - " Vecinos-de Tarifa. vantó el pecho y se le interceptó la voz, pudiéndose leer todavía ... D. Pedro Serrano Pedraja. Pedro Casado. Miguel Rubín. en su rostro augusto los sentimientos grandes y piadosos de aque-¡ Francisco Carrero. Manuel Dominguez. Miguel Orillana. lia generosa alma. R. I. P. . . ■j,. -Los 3o.criminales sufrieron la pena impuesta por la Comisión Nada podri…</t>
  </si>
  <si>
    <t>Pedraza, Gómez</t>
  </si>
  <si>
    <t>Gómez Pedraza</t>
  </si>
  <si>
    <t>…bla no olvida el restablecimiento del ideal trono imperial, en cuya primera instalación tuvo tanta parte y La Real junta de hospitales General y Pasión de esta corte ha empeño: el brigadier Gómez Pedraza parece separado de tan co resuelto prorogar por 30 dias, contados desde hoy, el término que nocidas arterías. señaló en los edictos del 27 anterior convocando opositores:! va Itiirbide habia dirigido con fecha 13 ce Febrero desde Lóndres rias plazas de médico…</t>
  </si>
  <si>
    <t>Pedregoso, Francisco Gómez de</t>
  </si>
  <si>
    <t>Francisco Gómez de Pedregoso</t>
  </si>
  <si>
    <t>…a dama de honor de la Emperatriz. de la Secretaría del Despacho de Hacienda de ind as ios ascensos Su Señoría cruza actualmente en las costas del Brasil , desde Rio- siguientes: á D. Francisco Gómez de Pedregoso la piara de Ofi Janeiro hasta Fernambuco y Bahía , á fin de reprimir con la ma cial mayor: la de segundo á D. .Manuel Fermín Cklon: la de ter yor presteza los síntomas de descontento que podrian manifestar cero á D. Ignacio Michelena, y la de cuarto á 0.-Jose…</t>
  </si>
  <si>
    <t>Pedro</t>
  </si>
  <si>
    <t>…ntes.:! para ía Canongía deda Colegialdel Salvador de Grá-1 villa de Alba de Tormes, en la-provincia de Salamanca-, dotada, nada, vaca rilé pÓr muerte de 0, Pedro'Moreno Calero, á D. Pedro en 400 ducados, pagados de los ¿.fondos públicos, por meses ó. López de Priego ^ Tesorero que ha sido del Santo Ofició de’aquel; por tercios de año, con la carga de la repetición: sus emolumen reino: para.ía^Caúorigía de Jaén ¡ vacante por muerte deD. Fran to…</t>
  </si>
  <si>
    <t>…jeturas y predicciones aventuradas. (Courier.) Puente la Reina ó de Febrero. Ayer hubo en el Ministerio de Relaciones exteriores un se El Comandante del batallón ligero de Navarra D. Pedro gundo consejo de Gabinete al que asistieron el lord Canciller, el Erize dirigió á los soldados la siguiente alocución al tiempo de Conde de Harrowby, el Duque VVcllington, el Conde deWcst- separarse. morland, Mr. Peel, Mr. Canning, el Conde Baluhrst, el Can ,…</t>
  </si>
  <si>
    <t>…nes, estalló de repente un motín en la idea tan falsa como destructora de una soñada libertad é la ciudad, y por todos lados se oía gritar á la vez viva el Empe igualdad! 1! rador D. Pedro: mueran todos los europeos: los amotinados co (2) Véase en nuestro núm. 7 el artículo de Lóndres, donde gieron algunos prisioneros, y los asesinaron; dirigiéndose en se se dice otra ocurrencia mucho mas desastrosa en la Barbada.</t>
  </si>
  <si>
    <t>…unir las fuerzas navales de Puerto—Cabello, da vez á los que se crean con derecho al goce del vínculo que po y se dice que estas y otras disposiciones llevan por objeto la re seyó D. Pedro, Muñoz de Tojeda, vecino que fue de la misma, solución de trasladarse el congreso al Valle de Oruro,en caso consistente en unas casas en la calle de S. Cristóbal (hoy solar de un ataque de Realistas, que por todas partes se aparecen bien dado á censo), y en u…</t>
  </si>
  <si>
    <t>…Ret nuestro Señor, á quien inmediatamente di este mes. S. M. I. no cesa de trabajar por restablecer la armonía cuenta de la nota del Sr. Embajador que me comunicó el citado entre D. Pedro, Emperador del Brasil, y su padre el Rey de Sr. Secretario de Estado y del Despacho, ha reflexionado que tan Portugal. Se han dado nuevos poderes al PríncipeEsterhazyí em to las referidas circunstancias como las noticias que se han reci bajador en Londres. bi…</t>
  </si>
  <si>
    <t>…ienzo de cuatro pies y seis pulgadas cundando la riqueza rural, que es la primera iuente de ¡c r-oj de largo y tres pies de alto..............: •• ■ peridad. ... Escultura. El Rey D. Pedro ;v de Aragón ratifica á los Al mismo tiempo que se solemnizará la distribución de pre barceloneses las exenciones y franquicias concedidas por el Rey mios generales de-au la Real Junta dar un testimonio de los vO-</t>
  </si>
  <si>
    <t>…l la justa causa de la Nación, cupo en suerte del primer extrac catedrático presentó dos de sus discípulos mas adelauados, Don to de la de este dia á Doña Alaría Mendieta, hija de D. Pedro, Angel Ramón Martí, su hijo, y D. Antonio Fernandez. El coronel graduado, y capitán que fue de Voluntarios de Huesca, primero explicó y demostró sobre el encerado todo el mecanismo muerto en el campo del honor, ó parte teórica dé la taquigrafía, y en seguida…</t>
  </si>
  <si>
    <t>…2 canongía de la iglesia catedral de Sigíienza, por premoción de leguas N. E. de Lima, entre las avanzadas del ejército Real y las D. Pedro Esteban y Gómez á otra de la de Jaén, á D. Pedro del rebelde Bolívar, el cual reuniendo en seguida todas sus fuer-, del Peral Cifuentes, cura de.Peralejo. zas, cargó sobre el general Monet, obligándole á retirarse con al guna pérdida; y engreído Bolívar con este efímero triunfo, se •' El Rey nuestro Señor s…</t>
  </si>
  <si>
    <t>…s pudiesen librarlo Hilarión Oviedo, teniente efectivo de Milicias. de las resultas de una casa pobre y sin recursos para reponer el Asamblea de dragones de Lima. Sargento primero D. Pedro numerario que solicitamos en cambio de nuestros efectos. Hay Villegas, grado de alférez. también que observar el precio á que-han subido los renglones ter Milicias Urbanas de Calca. Teniente D. Cárlos Aniceto Var ritoriales de cambio. En otro tiempo se export…</t>
  </si>
  <si>
    <t>Pedró'AlcuVillá</t>
  </si>
  <si>
    <t>…ado ¡privativo , se 'cita-y emplaza á Melchor Bravo: de subteniente a jos sargentos priineros D. Josfaf Jos sUgétós qüé-séixonsideretÉ.¡con derecho á los bienes quedados Menendezy D. Pedró'AlcuVillá. 7 ¡"■"'■'UhV' don motivo dél fallecimiento intestado del Sr.t duque del Parque, Segundo batallan} Grado de teniente coronel á los capitanes 'capitán qúé-fue klel Reál cueTpo'de'Guardias de la -Persona del D. V¡céftteGa^jri';:Dl;Jüáii Mofana-y D. JuanGarridé:…</t>
  </si>
  <si>
    <t>Pedro, Joaquín</t>
  </si>
  <si>
    <t>Joaquín Pedro</t>
  </si>
  <si>
    <t>…dos los Mi Dios guarde á V. A bordo del navio Windsor-Castle 11 nistros del ctierpotdiplomático ,. lo,cual ofreció la sub!’..oe idea de de Mayo de 18 24. = El marques de Palmella.=Sr. Joaquín Pedro ser como un punto inaccesible á todas las disensiones, y de don López. de habian de salir el orden, la tranquilidad y sosiego (te que ne NOTICIAS DE ESPAÑA. cesitaban sus fieles vasallos, y la satisfacción y regocijo á todos Madrid 19 de Mayo. sus buenos y ve…</t>
  </si>
  <si>
    <t>Pedro, Josef Lorenzo San</t>
  </si>
  <si>
    <t>Josef Lorenzo San Pedro</t>
  </si>
  <si>
    <t>…o el Rey nuestro Señor á la circunspección, bri diente en sus hojas de servicio, expresando la singular bizarría llante instrucción, consumada disciplina, sólida subordinación, de D. Josef Lorenzo San Pedro y D. Francisco Mesana, que ar obediencia ciega y lealtad acreditada con que se ha distinguido rojándose por la muralla rompieron un vivo fuego y obligaron á el benemérito cuerpo de Voluntarios Realistas de esta corte; y retroceder á los revolucionarios. De Real orden lo dig…</t>
  </si>
  <si>
    <t>Pedro, Juan</t>
  </si>
  <si>
    <t>Juan Pedro</t>
  </si>
  <si>
    <t>…causado ese deterioro, enton Numero § de Chile. Teniente coronel D. Esteban Faez. ces podrían esperar que el mundo culto les concediese la razón Artillería de los Andes. Teniente coronel D. Juan Pedro para quejarse del gobierno español; pero debiéndose á él aquella Luna, sargento mayor D. Eugenio Firun, teniente segundo Don prosperidad, y á Jos americanos de la farsa revolucionaria esa Angel Sánchez, subteniente D. Blas Azozar, idem D. Basilio notable deca…</t>
  </si>
  <si>
    <t>Pedro.Tagle</t>
  </si>
  <si>
    <t>…ivada como de la social y política, Rada , la testamentaría dé D. Josef Sánchez Reaño, D, Manuel se hacen mas nobles y mas augustos; todos los vínculos vienen á Moscoso y Peralta, D. Pedro.Tagle, D. Josef Villegas ce la ser más sagrados. No es ya el nombre vanó de una ley impoten Concha y líint, para que en el nuevo término de tres meses acu te y frágil el que se considera en el lazo del matrimonio; es dan por sí ó por sus representantes á percibir d…</t>
  </si>
  <si>
    <t>PedroIriarte</t>
  </si>
  <si>
    <t>…ron prodigiosamente; y en nuestra Es— No sabemos con qué motivo Zacatecas ha puesto sobré las armas 'paña se crearon las que no habían jamas existido. Es verdad que i9 hombres. Su.comandante D. PedroIriarte, quesehallaba con ios hermanos y sus prosélitos tenian el descaro constitucional de ellos en Aguas Calientes, fue llamado por aquellos gobernantes ‘jactarse de pertenecer á estas juntas; pero sus reuniones eran se para'prenderle) ¿ pretexto de que -tenia que…</t>
  </si>
  <si>
    <t>Pedros, Gerónimo</t>
  </si>
  <si>
    <t>Gerónimo Pedros</t>
  </si>
  <si>
    <t>…aría Osorio y Rojas, en cabeza de D.-Francisco decimientos que hai sufrido por su adhesión a la Real Persona de Duran,.de que es patrono el conde de Fuenrubia y de la Oliva. S, M. D. Gerónimo Pedros, alcalde mayor 1dé la ciudad de Caoellanía que fundó el limo. Sr. D, Francisco de Cabrera, en Valencia, se ha servido concederle,, á consulta del mismo Tri la capilla del Sto. Cristo de las Batallas, en la iglesia catedral de bunal, los honores de alca’ue. de…</t>
  </si>
  <si>
    <t>Pedrosa, Ramón</t>
  </si>
  <si>
    <t>Ramón Pedrosa</t>
  </si>
  <si>
    <t>…podido desaguar ¡as minas con las máquinas de á D. Joaquín Benito; y para la vara de alcalde mayor de-Monvapor que los ingleses han traído: por sus efectos se van desenga doñedo á D. Ramón Pedrosa yAndrade, teniendo S. M. en ñando que son nulas para obrar á tanta profundidad. Esta ope consideración los relevantes méritos y servicios de estos indi ración costosa va desimpresionando á no pocos emprendedores; viduos. y de todo ha resultado un aumento incr…</t>
  </si>
  <si>
    <t>Peen, Tomas-dé Aja y</t>
  </si>
  <si>
    <t>Tomas-dé Aja y Peen</t>
  </si>
  <si>
    <t>…onés ha reemplazarle'enf él destino, que deja de Director general de -Ren elegido i'i con sonidos armónicos,'y tres tonda” guitarra' puesta- tas/ há' tcnidó^T b;en S, M. nombrar á D. Tomas-dé Aja y Peen torio de' mi'; óírttrisaAíente ‘cóniluyé Con lásrvá'riáciorie's del- llórr y Ministro'débTr'ibütíal déla Contaduría mayor de Cuentas, fiünnó ¡viva ífftiríjue1 sido presentado á- y Contador général de Rentas Provinciales, en atención á sus f^ha1 S. Á. R. Májja…</t>
  </si>
  <si>
    <t>Peinador, Blas</t>
  </si>
  <si>
    <t>Blas Peinador</t>
  </si>
  <si>
    <t>…po ejecutivo y corregimiento pólíticó,dé Rbnda á D, Jóséf Domingo (Judian congreso, considerando la póca consistencia en que debía repu para la vara de alcalde mayor de la misma á D. Blas Peinador y társele; y áno acudir algunos irigléses con el préstamo inmediata Finó: para la de Bailen á L&gt;. Antonio Ramos Gallegos: para la mente tendrían uno y otro cuerpo qué tomar'el camino dé de Guadalajara á D¡ Leandro Beeerril: para el corregimiento dt Huantitlan…</t>
  </si>
  <si>
    <t>Pelayo, Diego Martínez</t>
  </si>
  <si>
    <t>Diego Martínez Pelayo</t>
  </si>
  <si>
    <t>…nes de Lima. Grado de teniente coronel tro: para el de Zahara á D. Pedro Mendoza1 y Vázquez: pira ti de caballería al espitan D. Josef Ruedas: capitán efectivo al gra de Villena á D. Diego Martínez Pelayo: para el de la Puebla de duado D. Pedro Eguía: gradode capitán al ayudante mayor Don Alcocer á D. Joaquín González: para la vara de alcalde mayor Juan-Bautista Eguía: de alféreces á los sargentos primeros Don de Adra, Berja y Dalias á D. Miguel Antonio Cómpan…</t>
  </si>
  <si>
    <t>Pellón, Tomas de Aja y</t>
  </si>
  <si>
    <t>Tomas de Aja y Pellón</t>
  </si>
  <si>
    <t>…es del comercio británico en el Cabo de Hornos. Satisfecho el Rey nuestro Señor de los méritos, servicios y Callao 21 de Agosta de 1823. ,,Las tropas españolas salieron aptitud de D. Tomas de Aja y Pellón , -Ministro del tribunal de do Lima la noche del 16 de julio, después de haber ocupado esta la Contaduría mayor de Cuentas, se ha servido S. Al. nombrarle plaza por espacio de un mes. No han cometido ningún exceso para la Contaduría de Rentas provinciales del…</t>
  </si>
  <si>
    <t>…catedral de la Ha vana D. Miguel Gordon , secretario de la Cámara, D. Atanasio Mel con el mayor respeto á V. M. expone: que ha recibido por me gar , director general de Correos, y D. Tomas de Aja y Pellón, dio de su Prelado los Reales decretos de 3 y 20 de Octubre en director general de Rentas; y para Secretario de la misma al que que V. Mi libre ya del amargo cautiverio y délas vejaciones qu* lo era anteriormente D. Andrés Cantero López; quienes deberán heroi…</t>
  </si>
  <si>
    <t>Peña, Cirilo</t>
  </si>
  <si>
    <t>Cirilo Peña</t>
  </si>
  <si>
    <t>…ligado con una fuerza in Fueron examinados en.aritmética D. Josef Castioz, D. Ramón vencible á mantenerse quieto en la ribera. Vosotros habéis en Santos, D. Ramón Torres Espinosa, D. Cirilo Peña, D. Joa vuelto la Europa en una interminable cadena de conspiraciones. quín .Quintero, D. Josef Blas Díaz , D. Julián Varela de Seijas, Vosotros habéis hecho ver á esos Reyes, á quienes.denigra vuestro D. Luciano Suarez, D. Josef Arias, D. Francisco Alvarez y…</t>
  </si>
  <si>
    <t>Peña, Pedro</t>
  </si>
  <si>
    <t>Pedro Peña</t>
  </si>
  <si>
    <t>…En prueba de esta justa observación véase la gaceta nú Segundo batallón. Grado de teniente coronel á los capita mero 149 , artículo de Londres. nes D. Josef Bello, D. Josef Uguet, D. Pedro Peña, D. Miguel (2) Sin admitir ni impugnar la causa á que este sabio viageVentura Bahamonde: capitán efectivo al teniente D. Josef Igna ro atribuye el estado del espíritu político de Colombia , nos apro cio Tiscar : grado de capitán á los tenientes D. Juan Gil, D…</t>
  </si>
  <si>
    <t>Peñalver, Juan López</t>
  </si>
  <si>
    <t>Juan López Peñalver</t>
  </si>
  <si>
    <t>…ias que mediaron desde que los fieles el Supremo Consejo de Hacienda, y Director general de Rentas; vasallos de V. AI. echaron por t érra el infame símbolo del ma y para vocales á D. Juan López Peñalver, Intendente de provin quiavelismo, que impertérritos y valientes los antequeranos con cia honorario, y ex-Director de las Reales fábricas de Guadala- las armas en ia mano de dia y de noche, ayudados de vario» jara: á D. Manuel Antonio Rodríguez, Oficial segun…</t>
  </si>
  <si>
    <t>…e Reina.seMiguel Intendente general del ejército; á D. Tomas Perez Estala, Inten Gonzalez.=rJosef López Alarcon.” dente de ejército honorario, ganadero y propietario de Segovia; á D. Juan López Peñalver, Intendente de provincia honorario, y „Señor: La Sociedad económica de Amigos del pais de la Director que fue de las Reales fábricas de Guadalajará; á D. Ma •iempre fiel ciudad de la Havana , luego que se impuso por el nuel Silvestre Armero, secretario de S.…</t>
  </si>
  <si>
    <t>…tor y los ITALIA. empleados artísticos. Roma ix de Agosto. En su consecuencia se ha servido S. M. nombrar para Direc S. S. ha señalado y cedido para siempre á la Compañía de tor á D. Juan López Peñalver, Intendente de provincia honora Jesús y á su general el P. Luis Fortis el colegio romano con la rio , sin sueldo ni gratificación por este encargo: para encargado iglesia de S. Ignacio, el oratorio contiguo, llamado del P. Cadel Conservatorio á D. Josef Sured…</t>
  </si>
  <si>
    <t>Peñaranda, Manuel</t>
  </si>
  <si>
    <t>Manuel Peñaranda</t>
  </si>
  <si>
    <t>…. Juan. Antonio Sierra y D. Manuel Sañudo, y sean puestos en libertad, sirviéndoles de castigo la prisión sufrida. de subteniente á los sargentos primeros D.Juan Pablo Servantes y D. Manuel Peñaranda. Madrid 22 de Diciembre. Batallón de tiliches,. Grado de teniente de infantería al sub • En la'tarde del dia 20 del corriente se dignó el Rey nuestro teniente D. Miguel Mérida, y de subteniente al sargento primero Señor, con S. M. la Reina, los Sermos. Sres.…</t>
  </si>
  <si>
    <t>Penctrado'S</t>
  </si>
  <si>
    <t>…do comandante D. Mateo Ramirez: grado de teniente coro nel á los capitanes D. Manuel Znmarán, D. Pantaleon Corba- ‘ AVISO. lán y D, Josef Gregorio Osma: de capitán á los tenientes Don Penctrado'S. M. de la importancia del estudio de la minera Hipólito Guerrero, D. Rafael Sarmiento y D. Estanislao Sán logía se ha digitado mandar que la enseñanza de esta ciencia , es chez: de teniente á los subtenientes D. Josef Miguel Valverde y tablecida en el Real Ga…</t>
  </si>
  <si>
    <t>Peón, Josef</t>
  </si>
  <si>
    <t>Josef Peón</t>
  </si>
  <si>
    <t>…ico es un tercero contra quien Taboada, D. Ramón Villalba, Florez Estrada, D. Ramón chocan los periódicos mas opuestos entre sí; pero asi como es el Adan , D. Rodrigo de A randa y D. Josef Peón. blanco de sus tiros, es también el punto donde se abrazan; prodi __Los católicos del condado de Tuam en Irlanda acusan al Ar gio que no, es de los menos notables que han acaecido con el ad zobispo protestante de esta ciudad por haber requerido contra venimie…</t>
  </si>
  <si>
    <t>Pepe</t>
  </si>
  <si>
    <t>…lípep la jl*n^tda europea, ó sea de Ip dos sesiones anterjovesde Ja Cámara de los Pares. r/gtneracion de Ey/Qfa. , , — SS. AA. RfU el Príncipe y Princesa .de Sajorna Hcgatqn «1 El general Pepe fugiti vo de Nápqjes llegó á Barcelona, y al sábado 8 de Mayo á Strasburgo , don.de han estado¿3 horas ; y punto presentó al grande Oriente.ljberal pn plqn de conspiración habiendo deseado permanecer de .incógnitos, np »e¡les han hecho para .regenerar día Efí…</t>
  </si>
  <si>
    <t>Pepj</t>
  </si>
  <si>
    <t>…de D. Manuel mas de temer Attellis que todos los europeas juntos. Desde un Castellanos y Labor L,.escribano que fue del ilustre colegio de es principio se declaró antagonista del general Pepj; se b.urló-.de:él ta corte,- concurrí rán-á deducirle á la audiencia de - provincia del en varios folletos, y lo perdió enteramente publicando-ZJQttx- Sr. D. Tomas de íArizmendi., Alcalde de Gasa¡y Corte, y EscrW mestre, ó historia de la. reydhicfon .de Ñapól…</t>
  </si>
  <si>
    <t>Per, Manuel</t>
  </si>
  <si>
    <t>Manuel Per</t>
  </si>
  <si>
    <t>…apliquen para Alfonso Colmenero y D. Alfonso Alocen y Merino, á D/flá¡venderlo, en sus: inmensos'repertorios; con la circunstancia de cido Antonio IklwvíírFÍaJ, Di Tomas Trúpita y D. Manuel Per que inada va bueno sp.no' se toman sus lecciones: hasta' las calles diguero: para una canongía de la iglesia colegial dé Roa., obi¿de Paris no se pueden limpiar sin su intervención; y á vuelta de pado de 'Usma ,‘pOr- fallecimiento de D. Miguel- Labrador' y es…</t>
  </si>
  <si>
    <t>Peralta, Casimiro</t>
  </si>
  <si>
    <t>Casimiro Peralta</t>
  </si>
  <si>
    <t>…ión; que es decir, mas de 1200 francos diarios. En una de sus D. Antonio Sánchez, D. Antonio Jurado, D. Juan Martin, últimas reuniones leyó Mr. O’Connell un anuncio que se fijó en D. Casimiro Peralta, D. Ramón Soler, D. AndrésBlanes, Don Baltimore, cuyo contenido es tan increíble y tan contrario á Alanuel Cossío y D. Antonio Aguado. las ideas de justicia y aun á las de humanidad, qua no nos de El grado de Coronel, á D. Josef Domingo Vidart. terminaríamos…</t>
  </si>
  <si>
    <t>Peralta, Joaquín</t>
  </si>
  <si>
    <t>Joaquín Peralta</t>
  </si>
  <si>
    <t>…queden en limpio á los Consulados polios, el Comisario general de Cruzada, el Director general de se harán dos partes: la una se aplicará para dar una gratificación Rentas Reales D. Joaquín Peralta, y el Contador general di á los individuos que estén al frente de la comisión y dirijan in Correos jubilado D. Alfonso Batanero; la cual se dedicará á to mediatamente el arriendo, y la otra entrará en los fondos de los mar conocimiento exacto de todos los est…</t>
  </si>
  <si>
    <t>Peralta, Manuel Moscoso</t>
  </si>
  <si>
    <t>Manuel Moscoso Peralta</t>
  </si>
  <si>
    <t>…Lesea D. Miguel Guzman, teniente de húsares de Fernando vii; y compañía, D. Josef Cifuentes y Prada, D. Josef de Rada, D. Josef Arencon, subteniente; D. Francisco Mier, id del ba D. Manuel Moscoso Peralta, D. Josef Villegas de la Concha, tallón ligero Leales Corianos; D. Bernardo Quirós, alférez, D. Juan Behic, señores Behic, Tanébot y compañía. con su asistente; D. Francisco Caro , subteniente del batallón de Se halla vacante la plaza de maestra de niñas de l…</t>
  </si>
  <si>
    <t>Peralta, Manuel Moscoso y</t>
  </si>
  <si>
    <t>Manuel Moscoso y Peralta</t>
  </si>
  <si>
    <t>…umbau, capitán graduado de caballería séptimo de D. Isidoro Reaño, del Perú; D. Pedro Josef de Rada, de provisional. En libertad, y que le sirva de castigo el tiempo de Cartagena; D. Manuel Moscoso y Peralta, de Arequipa, y Don prisión á Ginés Cano , Joaquín Navarro , Diego García, An Pedro Tagle, también de Lima; á fin de que acudan por sí ó tonio Toribio, Andrés Madrona de Vera. Apercibimiento par» por medio de sus representantes á percibir de D. Francisco Pas…</t>
  </si>
  <si>
    <t>Peralta, Ricardo</t>
  </si>
  <si>
    <t>Ricardo Peralta</t>
  </si>
  <si>
    <t>…guerra holandesa Lina. proce D. Gregorio de la Rosa, idem D. Josef Luis Oyagi'ie. dente de uno de sus puertos, de donde zarpó el 10 de Setiembre Idem de marina. Capitán de fragata D. Ricardo Peralta, te del año pasado, y tocó en Buenos-Aires y Valparaíso, dando niente D. Josef Basombrio, alfetez D. Esteban Salmón, iden» la vela de este último el io del corriente mes, su comandante D. Damian Alzamora, piloto D. Santiago Alelizon, idem Don Mr. Willink. Ped…</t>
  </si>
  <si>
    <t>Percebal, Jagobo</t>
  </si>
  <si>
    <t>Jagobo Percebal</t>
  </si>
  <si>
    <t>…de una vez en Lassa, Secretario.—D. Juan Alarco, Presbítero y Presiden te.cr este recinto los afectuosos vivas ai bobera no absoluto y á la Re D. Pascual de Moros, Cura de almas.=D. Jagobo Percebal, Be ligión, sin que el formidable ¿ imponente brazo de un gefe in neficiado.” exorable, domiciliado á una legua de aquí, ni los prenuncios que había del ruinoso golpe que iba á sacudirnos; pudiesen contener ,,Señor: D. Nicolás Lasiste y Español, Procurador ge…</t>
  </si>
  <si>
    <t>Pereira, Antonio Luis</t>
  </si>
  <si>
    <t>Antonio Luis Pereira</t>
  </si>
  <si>
    <t>…se conserva en este pueblo verdaderamente heroico. qqe,, tafia no Alonso, varios sugetos del comercio que de Puerto&amp;icó se ^trasportaban en este buque para esta ciudad, se balie— _D. Antonio Luis Pereira y D. Luis de la Robla, comisiona ror;, asistieron á todos los trabajos, y cuidaron los heridos en dos por S. M. durante el régimen constitucional para tratar con unos términos que merece» elogies. El práctico de canal Josef el Gobierno insurreccional de Buenos-Aires, J…</t>
  </si>
  <si>
    <t>Pereira, Francisco</t>
  </si>
  <si>
    <t>Francisco Pereira</t>
  </si>
  <si>
    <t>…ndeno en dos años de arresto en el cas fiez., presbítero, tiple de !a capilla Real; D. Francisco Barrio, tillo de Sta. Cruz de Tenerife; al de igual clase D. Antonio Tepresbítero; D. Francisco Pereira, teniente coronel; D. Agustin randen , cuatro en el de Ibiza en las islas Baleares: á Josef María Escudero, Josef Garahañ Cantero, D. Cirios Teodoro Gil, te Vieti en ocho de presidio en uno de los., de Africa, apercibido niente coronel retirado; D. Josef Arag…</t>
  </si>
  <si>
    <t>Pereira, Josef</t>
  </si>
  <si>
    <t>Josef Pereira</t>
  </si>
  <si>
    <t>…lugar á que corra por otro lado en mas abundancia. Vues dríguez Casas, D. Anselmo Monelos, D. Juan Diez Valentín, tra alegría por la aparición del lábaro les ha hecho ver el espan D. Josef Pereira y D. Estéban Barbet. En geometría elemental toso aliado que proporcionabais á la cruz, ó mas bien de cuán los citados Castioz, Torres Espinosa, Peña, Santos, Quintero, horrible poder queríais fuese estandarte la cruz santa. Los Reyes D. Josef Somoza, D. Manuel Morado, D. Ventura…</t>
  </si>
  <si>
    <t>Pereira, Josef María</t>
  </si>
  <si>
    <t>Josef María Pereira</t>
  </si>
  <si>
    <t>…a con sus augustas Esposas las Sras. In fantería al primer comandante D. Manuel Manzanedo: grado de fantas Doña María Francisca de Asis, Gefa principal del estu coroneí'al segundo comandante D. Josef María Pereira: de te dio de dibujo de niñas, y Doña Luisa Carlota con los Sres, In niente coroneL al capitán D.. Gregorio Herrera: de capitán á los fantes sus hijos y la Serma. Sra. Princesa de Beira, acompañar á tenientes D. Josef Lucio Archondo y D. Gregorio Barriga: de…</t>
  </si>
  <si>
    <t>Pereira, Luis</t>
  </si>
  <si>
    <t>Luis Pereira</t>
  </si>
  <si>
    <t>…n Monarca venerado.''-1 ‘ regidor, y escribanía de D. Juan Raya, se convoca álos que ten ,; AI primer silencio de la consternaóibn'¿tícéden lágrimas de gan derecho á los bienes de D. Luis Pereira de ia Gnu dia, natu— rabia y dé desesperación, y no conociendo el dólar' límite algu ral y vecino qnc fue de esta villa , y falleció en Cádiz en 17 de no, -proclama á- los culpables, y se exhala eri'im'pfecaciones con Octubre de 1823 , .para que dentro de 30…</t>
  </si>
  <si>
    <t>Perez, Aíanuel</t>
  </si>
  <si>
    <t>Aíanuel Perez</t>
  </si>
  <si>
    <t>…agnánima y católica Nación española, calmaron los temo de tanto padecer manifiesta S. S. la paciencia mas angelical. res del regicidio é impiedad que, á una con el desorden gene — D. Aíanuel Perez de ia Vega , caballero español, y viagero tan ral , objeto eran del gobierno de la rebelión, corriendo sus des intrépido como sábio, acaba de llegar á Roma. Ha recorrido el cuadernadas y quiméricas disposiciones ul fin mas lamentable y Asia, la América y el A…</t>
  </si>
  <si>
    <t>Perez, Calixto</t>
  </si>
  <si>
    <t>Calixto Perez</t>
  </si>
  <si>
    <t>…otivo el Excmo. Sr. vizconde Digeon ha da dado Húsares del Perú. Teniente D. Pedro Villegas, subteniente »l ejército francés en España la siguiente D. Josef Ignacio González, idem D. Calixto Perez, cirujano Orden del dia. D. Francisco Villegas. „El General en gefe anuncia con dolor al ejército que Luis xvnr Colombia. Subteniente D. Josef María Fajardo. concluyó su ilustre carrera: le sucede su hermano Carlos x. Adicto al E. M. Sargento mayor graduado D…</t>
  </si>
  <si>
    <t>Pérez, Feliciano</t>
  </si>
  <si>
    <t>Feliciano Pérez</t>
  </si>
  <si>
    <t>…at, en liber cer en el Perú , respecto á que las órdenes , tanto para quedar tad, sin nota alguna. me, como aprobando mi nombramiento de capitán general y viCoronel del níim. ij.° D. Feliciano Pérez y paisano Satur rey, fueron dadas en época del sistema constitucional. nino Frias, en libertad. „Si esto no admite duda , como creo, tampoco debe admi Soldado Vicente Roph, un pies de prisión^ contándole el tirla el que estoy en el caso de atenerme á la Real…</t>
  </si>
  <si>
    <t>Perez, Francisco</t>
  </si>
  <si>
    <t>Francisco Perez</t>
  </si>
  <si>
    <t>…términos: „Prometemos abstenernos Se ha mandado judicialmente citar para junta generál de en todo el tiempo que residamos y prediquemos en las iglesias acreedores á los bienes de D. Francisco Perez, vecino de Camar del cántóñ de Ginebra, de establecer nuestra opinión, ya sea ina, el i( del corriente á las 4 de la tardé en casa del Sr. Al por un discurro entero, ya por parte de él, dirigido á este ob calde de Corte ATÍzmendi. jetó: i.° Sobre el modo con…</t>
  </si>
  <si>
    <t>Perez, Francisco de Paula</t>
  </si>
  <si>
    <t>Francisco de Paula Perez</t>
  </si>
  <si>
    <t>…olerancia, que predicándola sin cesar , obran y aconsejan á muerte de D. Francisco Gallardo, D. Francisco Artcagn y obrar lo contrario. La Europa puede juzgar de la buena fe de es D. Francisco de Paula Perez, y renuncia de D. Joscf Dabó, tos periodistas, que mientras presentan á la Santa Alianza co a D. Miguel González, D. Josef María Con y D. Diego Fer mo una reunión que trabaja en hacer desgraciados á los hom- nandez Castañeda; y para cuatro raciones de la igle…</t>
  </si>
  <si>
    <t>Perez, Gabriel</t>
  </si>
  <si>
    <t>Gabriel Perez</t>
  </si>
  <si>
    <t>…ren á quien engañar después de la El de lenientes Coroneles de infantería y caballería, áD. Jo— terrible experiencia que nos han dado sus teorías. Si nos fuera sef Domingo Vidart, D. Gabriel Perez, D. Tomas BarandaiJa, posible olvidar á los republicanos franceses, bastaba para recor D. Andrés García Camba, D. Dionisio Marcóla, D. Mariano dárnoslos todo lo que pasa ahora en el Nuevo Mundo. Méjico Cucalón , D. Antonio Tur de Berrueta y D. Francisco Narva…</t>
  </si>
  <si>
    <t>…ez: para la de Calasparra á D. Miguel Gar Escuadrón de húsares de Fernando sen. Gradode-coronelal cía Manfredi: para la de Campana á D. Juan Marchante y Mo- teniente coronel mayor D. Gabriel Perez: de alférez al sargento lero: para la de Baños de Jaén á D. Manuel Romero y Rivas: primero D. Juan Sánchez y al cadete D. Josef González. para la de Morata á D. León Chamochin: para la de Monforte Al coronel de milicias y gefe político de la provincia de Are…</t>
  </si>
  <si>
    <t>Perez, Josef</t>
  </si>
  <si>
    <t>Josef Perez</t>
  </si>
  <si>
    <t>…Duquesa de Berry , se han trasladado inmedia Ríos, ídem D. Francisco Grados, idem segundo D. Josef Quitamente al sitio Real de S. Cloud. roga, idem D. Josef Carrillo, subteniente D. Josef Perez, ídem Se esperan sucesivamente detalles, que se darán al público con D. Juan Barron, idem D. Lorenzo González, idem D. Josef la mayor prontitud posible. Castro, ídem D. Josef Tapia. Con este motivo el Excmo. Sr. vizconde Digeon ha da dado Húsares del Perú. Te…</t>
  </si>
  <si>
    <t>Perez, Josef Antonio</t>
  </si>
  <si>
    <t>Josef Antonio Perez</t>
  </si>
  <si>
    <t>…icia de tan fausto como interesantelástico Magan, idem graduado D Pedro Josef Díaz, ídem Don suceso salió de los castillos el 7 del mismo mes, y llegó al cuarRamón Listas, Capitán D. Josef Antonio Perez, ídem D. Ma nuel Prudan, ídem D. Josef Félix Ortiz, ídem graduado D. To tel general en Huancayo el 15: inmediatamente S. E. el general mas Muñoz , ídem D. Josef del Castillo, teniente segundo Don en gefe dispuso que una fuerte división , capaz de superar cuan…</t>
  </si>
  <si>
    <t>Perez, Josef Moreno</t>
  </si>
  <si>
    <t>Josef Moreno Perez</t>
  </si>
  <si>
    <t>…ue tenia confianza de que su'enfermedad le pio tribunal, para el corregimiento de letras de la ciudad de Ji permitirla hacer todo lo que su patria aguardaba de él; pero que jona á D. Josef Moreno Perez: para el de la villa de Eenabarre viendo cercana su muerte, me suplicaba entregase los papeles á á D. Antonio Rico y Gómez: para la vara de Alcalde mayor lprd Bathursr, encargándole que dfcsearia que Mr. Barrow los de la ciudad de Manresa á D. Benito Benet: p…</t>
  </si>
  <si>
    <t>Perez, Juan Jiménez</t>
  </si>
  <si>
    <t>Juan Jiménez Perez</t>
  </si>
  <si>
    <t>…l poseedor de la capellanía "que en Ja par bizarros granaderos del regimiento provincial de Sevilla , subió roquial de S. Andrés fundaron Juan Fernandez y iilvíra é'aaveal pulpito D. Juan Jiménez Perez, dignidad de esta santa, igle dra, en cabeza de los mismos. Memorias fundada; en h parro sia catedral, y con su acostumbrada elocuencia hizo la pintu quial de Sta. Cruz, por Pedro García Cortezudo y Alfonso del ra mas patética de las virtudes, y del admirable…</t>
  </si>
  <si>
    <t>Perez, Julián Aquilino</t>
  </si>
  <si>
    <t>Julián Aquilino Perez</t>
  </si>
  <si>
    <t>…podrán acudir en Real decretó sobre el uso y clases que ha de haber de papel dicha ciudad á los Sres. Bafguerie y Compañía; y en Madrid á sellado. (Núms. jo y siguientes.) casa de D. Julián Aquilino Perez, calle de las Huertas, plazuela Circular del Ministerio de Hacienda sobre los Reales decre de Alatute, núm. 12, cuarto segundo. tos anteriores que se han de observar para reprimir el contraban Se halla vacante la plaza de cirujano de la villa de Coveña, do en…</t>
  </si>
  <si>
    <t>…ntos , aunque enagenados de gozo, D. Juan Luis de Garay, vista de la de Valencia: estos dos por postrados á ios pies del Trono de S. Fernando, no se han olvi el ramo de aduanas: á D. Julián Aquilino Perez y á D. Manu.l dado de impetrar de V. M., que valiéndose de su soberanía y de Ochoa y Paulin, por el ramo de comercio: á D. Juan Fran absoluto poder, afianzase y para siempre afirmase su Trono y la cisco de Rada, del comercio de Méjico, y áD. Josef Pinillos, I…</t>
  </si>
  <si>
    <t>Perez, María</t>
  </si>
  <si>
    <t>María Perez</t>
  </si>
  <si>
    <t>…idos pyéntes!,. , V Doña María Antón i 3 «Je Paz, D. Simón y Doña Feliciana del Castillo y Velasco ,* en quienes han recaído los derechos de Doña -Madrid a'a dt Octubre. - ■ Ana y Doña María Perez; D. Manuel, Doña Ana y Doña Jua SS. MM. y AA&gt; continúan en él Real Sitio de S. Lorenzo na de Velasco, en cabeza de García Vázquez. Los herederos y sin novedad en su importante salud. . . . ¡ descendientes por línea recta de Doña María Vázquez , última poseedo…</t>
  </si>
  <si>
    <t>Perez, Nicolás de León y</t>
  </si>
  <si>
    <t>Nicolás de León y Perez</t>
  </si>
  <si>
    <t>…la de Osuna á Don chabamba á buscarme por la superioridad del número que for Ildefonso Josef de Frías: para la de Benamejí á D. Antonio Jo maron. sef de Rueda: para la de Utrera á D. Nicolás de León y Perez: Avisado de su aproximación, marché á atacarlos, en cuanto para la de Baena á D. Josef de Zayas Fernandez de Córdoba: se puso á medio.tir^dc fusil su línea, compuesta de tres colum para la de León á D. Diego Vázquez Valcarce): para la de Alba nas de infanterí…</t>
  </si>
  <si>
    <t>Perez, Pedro</t>
  </si>
  <si>
    <t>Pedro Perez</t>
  </si>
  <si>
    <t>…yes del Estado. Tenemos derechos y privilegios, Excmo. Sr.: He dado cuenta al Rey nuestro Señor de una que lio queremos perder, y asi mi dictamen es que el bilí se di instancia de D. Pedro Perez, vecino de esta qorte, en que repro tera por tres meses, (es decir, desechado.” ) duciendo otras anteriormente hechas, pide la devolución de El obispo de Exeten no eucuentra inconveniente en que se 15,300 rs. depositados en metálico por mandato judicial en ti…</t>
  </si>
  <si>
    <t>…o desde el dia de su nombramiento: para la segunda fisca Cádiz 22 de Junio. lía de dicho Consejo, que resulta vacante, ha nombrado S. M. al -i- NOTICIAS DI1 PERU. alcalde de Corte D. Pedro Perez juana, en atención al acierto Una persona respetable de este comercio, deseosa de que se con que ha desempeñado la comisión que últimamente puso á su bagan públicas las ventajas conseguidas por las armas españolas cuidado: para la plaza de alcalde que este se…</t>
  </si>
  <si>
    <t>Periañez, Juan</t>
  </si>
  <si>
    <t>Juan Periañez</t>
  </si>
  <si>
    <t>…alférez de Montero y Pelaez; para la de Iguña á D. Juan Antonio Ruiz de fragata. (Se continuarái) • • • Carabantes: para la de Jimena á D. Rafael MaríaDonnet: para la de Ubrique á D. Juan Periañez : para la de Tabal a D. Anto XEAlSS 10TERIAS. nio Pacheco Padilla: para la de Sanlucar deBarramedaá D. Do Noticia dé los pueblos donde han cabido los premios mayores mingo Salinas-, para la de Sigíienza á D. AtanasioCalvo Antón: de luReal lotería moderna en e…</t>
  </si>
  <si>
    <t>Perrera, Lorenzo</t>
  </si>
  <si>
    <t>Lorenzo Perrera</t>
  </si>
  <si>
    <t>…D. Josef Placer. caXUan. Córdoba 32 de Octubre. Para dos plazas de alcaldes del crimen de la chancillería de El dia 17 fue para Córdoba un dia de júbilo con motivo dt Valladolid á D. Lorenzo Perrera,; y D. Jossf Victoriano de</t>
  </si>
  <si>
    <t>Perucho, Pedro</t>
  </si>
  <si>
    <t>Pedro Perucho</t>
  </si>
  <si>
    <t>…Aranda, á D. Juan Antonio D. Antonio'Arias. . " ' Hermosillai para capellanía de coro de la misma, por falleci Escuadrón de granaderof ,dfS. Carlos. Grado de coronel de miento de D. Pedro Perucho, á D. Antonio Vidueiros:- para ejército al primer comandante D. Manuel Fernando Aramburu: una canongía de la iglesia colegial de Covadonga, diócesis de de teniente coronel al capitán D. Ramón'dé la Tapia: de capitán Oviedo, por traslación de D. Ramón de Micr…</t>
  </si>
  <si>
    <t>Peruviano, Olallo Gutiérrez y</t>
  </si>
  <si>
    <t>Olallo Gutiérrez y Peruviano</t>
  </si>
  <si>
    <t>….......... 705$ listas de la antigua y siempre fiel villa de Almodovar del Campo, Mejicano........... 1.216;} Francés................... 9-93 vuela por medio de sus representantes D. Olallo Gutiérrez y Peruviano.......... 7209 „ . ■ D. Joseí Antonio R.uiz, Fr., D. Juan Bautista de Pineda, del Pago cierto............. 12.9682» orden de Calatrava, cura párroco, D. Joaquin Perez de Contrexas y D. Pasclial Morales, capitán de cuerpos francos, y teniente . El Nevi-Times a…</t>
  </si>
  <si>
    <t>Petersburgo, S.</t>
  </si>
  <si>
    <t>S. Petersburgo</t>
  </si>
  <si>
    <t>…NOTICIAS EXTRANGERAS. triángulo equilátero. Su capacidad es tal, que puede llevar lo me nos 63 toneladas (48© arrobas). RUSIA. Esta grande nave ha sido el objeto de li curiosidad general S. Petersburgo 5 de Setiembre. desde que se proyectó y comenzó á construirse: sus dimensiones, El Emperador ha dirigido á nuestro metropolitano Seraphin mucho mayores que las de los mas grandes navios de guerra , han la carta siguiente: dado lugar á formar diferentes conjet…</t>
  </si>
  <si>
    <t>Phillimore</t>
  </si>
  <si>
    <t>…ueves de Pascua. Se han distribuido muchas papeletas de peticiones , y se ere» que el sábado se hará una relación de,ellas á la Cámara en sesión Cámara de ¡os Comunes. pública. El doctor Phillimore pide permiso para presentar un proyec Parece que en esta sesión se presentará el informe sobre las to de ley, que tiene por objeto modificar todas las que determi rentas. - « ................. Cámara dé los Comunes de Inglaterra nan al presente los matrimonio…</t>
  </si>
  <si>
    <t>…del Despacho de Gracia y Jus _La fragata Ouen-Glendocer entró el 11 en Portsmouth de ticia, en papel de 14 del que rige, me dice de Real orden lo que vuelta de la costa de Oro. El capitán Phillimore dice que el Rey sigue: de los aschantis se avanza sobre los establecimientos ingleses á lá „El Rey nuestro Señor se ha enterado de las alarmas y ma cabeza de unas fuerzas terribles. Le sigue un tesoro de j oo3 on quinaciones que traman algunos revolucionarios…</t>
  </si>
  <si>
    <t>Pi, Antonio</t>
  </si>
  <si>
    <t>Antonio Pi</t>
  </si>
  <si>
    <t>…l honor de ser &amp;c.” Ja Rambla á D.Indalecio Coronel: para la de Salvatierra á Don Firmado. =:L. U. Hahted, vice-almirante—Al honorable Casimiro Hernández: para la de Villalpando á D. Antonio Pi corregidor de Kingston. ñuela : para la de la Corulla á D. Ramón Sánchez Ulloa: para la AVISO. del Viso del Marques á D. Ensebio Pérez Grueso: para la del La Dirección general de Rentas del Reino ha acordado , por Viso de Alcor á D. Juan de Soto y Rodríguez:…</t>
  </si>
  <si>
    <t>Pi, Bartolomé</t>
  </si>
  <si>
    <t>Bartolomé Pi</t>
  </si>
  <si>
    <t>…chado correos anunciando una victoria Vién tiguo D. Marcelo Sánchez Reboto. dose cortado quiso Bolívar apoderarse de una altura para fortifi Igualmente ha conferido S. M. al mismo D. Bartolomé Pi— carse; pero imptdióselo Canterac, y embistiéndole entonces por fiera la plaza de próto-médico del ejército con la presidencia de retaguardia y por los flancos, lo derrotó tan completamente, la junta suprema de medicina y. de todas las asociaciones médi que á…</t>
  </si>
  <si>
    <t>Pica, Luis</t>
  </si>
  <si>
    <t>Luis Pica</t>
  </si>
  <si>
    <t>…do las medidas Ordoñez, su muge» é hija Doña Agustina: Doña Teresa y Doña del Gobierno español; y que no es piopio de la generosidad de Lorenza Rodríguez: Doña Magdalena González: D. Luis Pica: la Gran Bretaña valerse del pretexto de la debilidad de su anti Doña Tomasa Cianea: Luis Argenson: Doña Micaela López gua aliada para darle la ley, ó abandonarla á la merced de sus Gamiza y Salinero: Doña Joaquina Mirantes: Doña Benita y enemigos. Dona Aveli…</t>
  </si>
  <si>
    <t>Picado, Lino</t>
  </si>
  <si>
    <t>Lino Picado</t>
  </si>
  <si>
    <t>…vil aá T&gt;. Eernardino de Toledo, Cura'de •alido á paseo. 1 Si Juan de Segbviayy pata-íá -Abadíá'íde S: Juan de la Peña á Por Reales decretos fecha de ayer día nombrado al Vizconde D. Lino Picado,-Mónge Benito. Entendiéndose los presentes de Chateaubriand y á'los Duques de DondeauWlle y Damas, Ca nombratnientos.siiv'pí'rjuicio de recompensad igualmente á otros balleros Comendadores de las órdenes Reales, podiendo -llevar que en las pasadas circunstanc…</t>
  </si>
  <si>
    <t>Piedracueva, Juan</t>
  </si>
  <si>
    <t>Juan Piedracueva</t>
  </si>
  <si>
    <t>…Luis Garrido, lleja, D. Domingo Neira, escribano. labrador. Procesados por delitos comunes. En Infantes. D. Manuel Pedro Contador, juez eclesiástico Andrés Navia, Roque Rodríguez, D. Juan Piedracueva, 4e Infantes. D. Isidoro María Fernandez Bonacho, alguacil ma Pedro Quíntelas, Andrés Antelo, Josef María Antclo, Manuel yor y hacendado. D. Alfonso Miguel Almaria, escribano. Don García y Andrés Salgado. Josef Tomas Muñoz, caballero del hábito de Santiago, a…</t>
  </si>
  <si>
    <t>Pier, Manuel</t>
  </si>
  <si>
    <t>Manuel Pier</t>
  </si>
  <si>
    <t>…en defensa tierra de D. Gavino, un vecino de Madrid, á norte con tier de la justa causa de la Nación, cupo en suerte del primer extrac ra de D. Francisco Berinduaga, y con otra de D. Manuel Pier to de la de este dia á Doña Josefa Petra de Laviano, hija de nas, y al mediodía tierra de los pozos de la nieve, la que com D. Francisco, Sargento mayor que fue de uno de los batallones prende 8 fanegas, 5 celemines y 9 estadales, que á 350 rs. fane de Volunt…</t>
  </si>
  <si>
    <t>Piernas, Manuel</t>
  </si>
  <si>
    <t>Manuel Piernas</t>
  </si>
  <si>
    <t>…il patrañas; pero lo cierto es que su mis, Otra que titulan la Bendición de campos, que á norte lincausa cada día se pierde mas; y en este momento siguen abaodo- - da con otra :de D. Manuel Piernas, al poniente con tierra de . nando aquel país sus militares mas acreditados, como lo ha he Gregorio Aragoneses , y comprende 5 fanegas , 6 celemines y 17 cho San Martin (esto lo dice un periódico de ellos titulqdo el estadales, que á 400 rs. fañega vale 2217.…</t>
  </si>
  <si>
    <t>Pilón, Antonio</t>
  </si>
  <si>
    <t>Antonio Pilón</t>
  </si>
  <si>
    <t>…an , y las amenazas de muerte con que dia del Rey con ejercicio de decretos: estos dos por la parte econó riamente los querían aterrar , hasta que entraron nuestros desea mica : á D. Antonio Pilón , Brigadier de la Real Armada, y Ma dos aliados, que disipándose aquellas hordas como el humo, que yor general interino de ella, para el ramo de marina: á D. Anto dó la provincia en tranquilidad. nio María de Seijas, Contador de la Real Aduana de Cádiz, y á ,…</t>
  </si>
  <si>
    <t>Pin, Francisco Antonio</t>
  </si>
  <si>
    <t>Francisco Antonio Pin</t>
  </si>
  <si>
    <t>…ez no cumplía sus órdenes, puso anochecer se presentó al Director supremo el citado coronel Be en su lugar á Gamarra, y mandó á Necoechea que se encargase navente con una nota del brigadier D. Francisco Antonio Pin del mando militar y político, cuyo destino debia empezar áejer to, general de la mencionada división chilena, datada en Arica cer fusilando á Torretagle con los principales individuos del go en 30 de Noviembre último, en que expone .• que después de la bierno…</t>
  </si>
  <si>
    <t>Pinder</t>
  </si>
  <si>
    <t>…ber, y los oficiales y .géfes'con medio sueldo Gibraltar 8 de Octubre. Llegó de Guayaquil en 108 dias el desde Febrero de 1821, jamas han alimentado otra idcaque la brik Gloée, su capitán Pinder, con cacao y quina-Caita de de buscar con ansia á sus contrarios y destruirlos. •Trés afips de Guayaquil, fecha 18 de Junio, confirma la noticia, traída á Cá victorias consecutivas, luchando contra el poder de Buenos-Ai diz por'el-brigadier Espartero, de que…</t>
  </si>
  <si>
    <t>Pineda, Juan Bautista</t>
  </si>
  <si>
    <t>Juan Bautista Pineda</t>
  </si>
  <si>
    <t>…iglesia anjes que en . llar y Ruiz.csjosef Antonio Ruiz.=Jo^ef Contreras.sPascual presencia de la autoridad,civil. ,,Hice mucho tiempo, dijo, que JVl»ral'es.=:El cura, pásroco Frv D. Juan Bautista Pineda.” estamos escanclalizadps.Yodoi de ver .que .la Francia es la única</t>
  </si>
  <si>
    <t>Pineda, Juan Bautista de</t>
  </si>
  <si>
    <t>Juan Bautista de Pineda</t>
  </si>
  <si>
    <t>…Mejicano........... 1.216;} Francés................... 9-93 vuela por medio de sus representantes D. Olallo Gutiérrez y Peruviano.......... 7209 „ . ■ D. Joseí Antonio R.uiz, Fr., D. Juan Bautista de Pineda, del Pago cierto............. 12.9682» orden de Calatrava, cura párroco, D. Joaquin Perez de Contrexas y D. Pasclial Morales, capitán de cuerpos francos, y teniente . El Nevi-Times al publicar este mismo artículo dice: ,, Al de infantería retirado, comandante…</t>
  </si>
  <si>
    <t>Pinedo, Juan</t>
  </si>
  <si>
    <t>Juan Pinedo</t>
  </si>
  <si>
    <t>…sef Iriarte: nes que no sean festivo». de capitán á los tenientes D. Tomas Nuñe2 y D. Andrés Parra: de teniente al subteniente D. Esteban Reina: de subteniente al sargento primero D. Juan Pinedo. ANUNCIO. Batallón ligero granaderos de Reserva. Teniente coronel efec El Girador ante el tribunal de la razón ó Eítamert crítico del tivo de infantería al segundo comandante D. Agustín James. catecismo de la impiedad. Su autor V. F. F., bien conocido pot Reg…</t>
  </si>
  <si>
    <t>Pinedo, Manuel Ortiz de</t>
  </si>
  <si>
    <t>Manuel Ortiz de Pinedo</t>
  </si>
  <si>
    <t>…brar para la fiscalía del „de la prensa, que infaliblemente ha de producir su efecto:” crimen de la Real audiencia de Valencia, vacante por jubilación Nada mas cierto que esto. de D. Manuel Ortiz de Pinedo, á D. francisco Redondo , fiscal Constante la facción revolucionaria en sus planes de perver que era de la de Astúrlas, y para e3ta plaza á D. Juan Ortega. sión, se ocupa en reimprimir todos ios libros impíos, inmora Para el corregimiento de Madrigal á D. Mar…</t>
  </si>
  <si>
    <t>Pinera, Bartolomé</t>
  </si>
  <si>
    <t>Bartolomé Pinera</t>
  </si>
  <si>
    <t>…narse en términos, que habiendo de primer médico d« Cámalra , vacante por fallecimiento de Don Canterac (que bajaba por la sierra) acelerado la marcha de sus. Hilario de Torres, á D. Bartolomé Pinera, que lo era segundo tropas, vino á colocarse á la espalda del pretendido libertador,, con ejercicio ,' y para esta resulta al médico de Camara mas an que habia ya despachado correos anunciando una victoria Vién tiguo D. Marcelo Sánchez Reboto. dose cortado qu…</t>
  </si>
  <si>
    <t>Pinilla, Valentin de</t>
  </si>
  <si>
    <t>Valentin de Pinilla</t>
  </si>
  <si>
    <t>…la madre y no formen camada con ella, sin que se extienda a otro Gras.” NOTICIAS EXTRANGERAS. C3Í°Lo que de orden del Consejo comunico á V. &amp;c. Madrid a AUSTRIA. de Junio de i8i4-=D. Valentin de Pinilla. Vi»: a 16 de Mayo. Exposiciones dirigidas al Rr.r nuestro Señor. El Observador austríaco contiene hoy el artículo siguiente: El 13 de Abril se ha publicado en Corfú por orden del se Señor: El ayuntamiento de la villa de Monzon , en vues nado, y con aprobació…</t>
  </si>
  <si>
    <t>Pinillos, Josef</t>
  </si>
  <si>
    <t>Josef Pinillos</t>
  </si>
  <si>
    <t>…edro Rodríguez, Cabo primero de idem, 160 con 33.= Nota. En la gaceta del sábado último, lín. 19 de la i.a co Francisco Vizmanos, idem de idem, R54 rs.—Alfonso Manjon, lumna, dice D. Josef Pinillos, léasa D. Claudio Martines de IVAyudante de idem. 449 con ia.=Pedro Cortinas, Bombardero nillos. EN LA IMPRENTA REAL.</t>
  </si>
  <si>
    <t>Pino, JuanPeinadoí y</t>
  </si>
  <si>
    <t>JuanPeinadoí y Pino</t>
  </si>
  <si>
    <t>…letras de Andújar áD. Rafael Ansaldóóparael di Tarazona, Ma* diputados. drigneras y Quintanar del Rey á D. ’Juah Bermejo y Sirgo: para Tfotitiai del altó Perú. el de Tórdesillas á D. JuanPeinadoí y Pino: paracldeBonfcrrail# Úna carta de Guayaquil del 7 de Entro dice lo siguiente: Boj- á D. Anselmo del Campo: para el deOlmedo á D. DionisioApclivár ha perdido ya las esperanzas de reparar las malas resultas llaniz: para el- de Carrion á D.'Gilidé S. Juan Benito…</t>
  </si>
  <si>
    <t>Pinto</t>
  </si>
  <si>
    <t>…de Mayo dicen lo siguiente: general y vicecónsul de S. M. B. ,,Estamos amenazados de una nueva mudanza de gobierno. ,,En cuanto al segundo punto el Dey formalmente declara que El general Pinto, natural de Buenos-Aires, pero casado aqui, desea observar con todi'religtosidad el convenio que S. A. Ornar parece será elevado á la dignidad de supremo director en lugar Bashaou , sil predecesor, estipuló con lord Exmouth en iStó, del general Freire, que al…</t>
  </si>
  <si>
    <t>…al coronel D. Juan Lavalle, y aunque trató ds dos anteriores; pero para ello seria necesario que el talento de sus excusarse, tuvo al fin que admitirlo para aquietar la tropa. El coronel Pinto será nombrado principal ministró del Esta(1) Alude con este lenguage irónico á que durante la censura no salia número en que no hubiese columnas enteras en blanco; (2) La libertad de la prensa, dice el vizconde de Chateau y aun en el dia trae de cuando en cua…</t>
  </si>
  <si>
    <t>Pinto, Manuel González</t>
  </si>
  <si>
    <t>Manuel González Pinto</t>
  </si>
  <si>
    <t>…las ventas á precios ínfimos, y cada dia mas baratos. Torre: para la de Yecla á D. Juan Belmonte: para la de Priego ,,Los efectos españoles, cuya introducción está prohibida por á D. Manuel González Pinto: para la de Arnedoá D. Bernardo la declaración de guerra, que con la mayor arrogancia hicimos Saenz de Rodríguez: para la de Medinasidonia á D. Andrés Ma por dos veces contra aquella nación, los vemos introducidos por teo Moreno: para la de Guadalájara á D. J…</t>
  </si>
  <si>
    <t>Pinuaga, Fernando</t>
  </si>
  <si>
    <t>Fernando Pinuaga</t>
  </si>
  <si>
    <t>…jamas que á todo debe presidir el buen jui la Chancillería de Granada á D. Josef Pareja, D. Josef .Ayuso cio: que la imaginación sin regla se parece á la locura: que el Navarro y D. Fernando Pinuaga: para otra de oidor de la au talento, como ya se ha definido, es la sal de la razón: que nues diencia de Sevilla á D. Juan Crisóstomo de Frías: para alcalde tros antepasados se han manifestado én el arte de escribir los del crimen de la misma audiencia á D. J…</t>
  </si>
  <si>
    <t>Pissani</t>
  </si>
  <si>
    <t>…ester Huidel, Constan Ja de segundos, Juan Angel Loba.=Por la de voluntarios , Ce- tino Mentovani, el -Marques Benigno Eos:, el Marque; josef ferino Ibañez.” Arconati Visconti, el caballero Pissani i Jo,si, T noble Felipe Urgoni, el Conde Juan Arribano, acusado, contumaces. En 30 de Enero tuvieron la honra de presentarse á S. M. en Se ha sobreseído en el ju ció contra otros ojio acusado; por nombre de la ciudad de Aloguer de la Frontera y voluntarios de…</t>
  </si>
  <si>
    <t>Pizarro, Manuel</t>
  </si>
  <si>
    <t>Manuel Pizarro</t>
  </si>
  <si>
    <t>…ande injusticia? Oyagua. Madrid 20 de Setiembre. Artillería de Chile. Coronel graduado D. Nepomuceno Moría, SS. MM. y AA. continúan en el Real sitio de S. Ildefonso ayudante mayor D. Manuel Pizarro , capitán graduado D. Mar sin novedad en su importante salud. cos Matiirano, teniente primero D. Vicente Laurtna, ídem se _ Un aviso telegráfico trasmitido de Taris á Bayona, que por gundo D. Bernardo León, idem D. Francisco Orellano, idem estafeta llegó á Ma…</t>
  </si>
  <si>
    <t>Placer, Josef</t>
  </si>
  <si>
    <t>Josef Placer</t>
  </si>
  <si>
    <t>…osef García Palomo, y el 16 salió electo Maestro Ge- promoción de D. Pedro María Navarro ¿ canongía de la de Cuen ncnl, con unanimidad de votos, el Rmo. P. Fr. Gabriel Miró, ca, á D. Josef Placer. caXUan. Córdoba 32 de Octubre. Para dos plazas de alcaldes del crimen de la chancillería de El dia 17 fue para Córdoba un dia de júbilo con motivo dt Valladolid á D. Lorenzo Perrera,; y D. Jossf Victoriano de</t>
  </si>
  <si>
    <t>Plana, Antonio</t>
  </si>
  <si>
    <t>Antonio Plana</t>
  </si>
  <si>
    <t>…por cima de los diques del Isler, han inundado el El Rev nuestro Señor se ha servido nombrar, á consulta de campo y causado muchos estragos. El Danubio ha arrojado en la Cámara, á D. Antonio Plana para una ración de mensa de ¡a muchos puntos gran cantidad y variedad de-objetos, que son cla santa iglesia metropolitana de Zaragoza, vacante por haber con ros testimonios de los estragos de la inundación. Entre otros se traído matrimonio D. Josef Latasa : p…</t>
  </si>
  <si>
    <t>Planeo, MateoTÓronaclo y</t>
  </si>
  <si>
    <t>MateoTÓronaclo y Planeo</t>
  </si>
  <si>
    <t>…l bajel remolcóih;^ta Jerca de la gostá la enorme raya .ría peinador f Pino: paca la vara de alcalde' mayor de Montoro á cual estaba ya muerta cuando ilego’allt;'peró pira sacatla D. MateoTÓronaclo y Planeo: para'la de Cevico de la Torre á después á tierra apenas bastaron las fuerzas reunidas de tres pares D. Domingo Ramón de Linares: para la de Miranda del Casta de bueyes, un caballo y 22 hoürjbre» aynot'mdjps dé las olead»».--Su. ñar ’fr D. Juan Rojas$ ijr»de…</t>
  </si>
  <si>
    <t>Plaza, Josef Ignacio</t>
  </si>
  <si>
    <t>Josef Ignacio Plaza</t>
  </si>
  <si>
    <t>…10 millones anuales que le producían sus D. Domingo í.Iillan, idem D. Ramón Saavedra, ayudante ma tejidos de laca y algodón, sin que pueda resucitar estas fabricas yor graduado de capitán D. Josef Ignacio Plaza, teniente pri en mucho tiempo, tanto porque la introducción extrangera no mero ayudante mayor D. Francisco Lucero, idem graduado de se lo permite, como porque faltan los españoles que las estable capitán D. Cipriano Miro, teniente primero graduado de capicier…</t>
  </si>
  <si>
    <t>Po, Príncipe de</t>
  </si>
  <si>
    <t>Príncipe de Po</t>
  </si>
  <si>
    <t>…e se contra El abate Papillon , uno de los principales sacerdotes de la ca venga en manera alguna: que asi es mi voluntad se ejecute; y pilla francesa, estaba predicando al Excmo. Sr. Príncipe de Po— que se tome razón de ella en la Contaduría mayor de Cuentas, y lignac, embajador de Francia y á su comitiva, en medio de un en las generales de Valores y Distribución de mi Real Hacienda. numeroso concurso: en esto advirtió S. E. que se habia parado á Dada e…</t>
  </si>
  <si>
    <t>Poki</t>
  </si>
  <si>
    <t>…usa de la Ley acercarse á su cama, le tomó la mano y le dijo en su idio afluencia y magnitud de las naves que suben continuamente por ma: „Siento el morir.” Entonces la inuger del gobernador Poki el rio en este punto de su corriente. Se proyectó hace 25 años Tendió un brazo por debajo de la cabeza del Rey, mientras que ab rir v” camino subterráneo que atravesase elTámesis por deba su marido y otros insulares sostenían las piernas de su Soberano. jo: s…</t>
  </si>
  <si>
    <t>Polo, Joaquin</t>
  </si>
  <si>
    <t>Joaquin Polo</t>
  </si>
  <si>
    <t>…á. Prevenida la Academia por su Protector, Dragones del Perú. Grado de teniente coronel de caballería d Excmo. Sr. Ministro de Estado D. Francisco de Zea Bermudez, á los capitanes D. Joaquin Polo ,y D. Josef Manuel Vigil. (i# de-esta honra que S. M. le preparaba, concurrieron á recibir á ■continuará.j SS. MM. y AA. al pie de la escalera el mismo Sr. Protector, el Sr. Vice Protector D. Pedro Franco, los Sres.Consiliarios, el El R. Obispo Prior de León…</t>
  </si>
  <si>
    <t>Pomar, Nicolás de</t>
  </si>
  <si>
    <t>Nicolás de Pomar</t>
  </si>
  <si>
    <t>…e la América meridional el dia de hoy son muy satisfactorias do Fernando García.=Por Grazalema, el Síndico Procurador para los amigos de la llamada independencia, y se consuela ha general Nicolás de Pomar.” ciendo como acostumbra, mil cálculos aéreos; pero las noticias del Perú, dice, ,,son menos satisfactorias; sin embargo que te „Señor: Si los ultrajes, peligros, privaciones y disgustos su jemos algunas razones para creer que las relaciones son exage fridos…</t>
  </si>
  <si>
    <t>Ponce.esD, Angel Custodio</t>
  </si>
  <si>
    <t>Angel Custodio Ponce.esD</t>
  </si>
  <si>
    <t>…ir nuestro ejército, que á pesar de la drs.gualCasado.esD. Manuel Domingo Ibagoitia.ezD. Manuel Claudio dad del primero se resolvió á presentarle batalla en una posición Palacios.=D. Angel Custodio Ponce.esD. Joaquín Beger. ventajosa adonde debia estar la artillería, que se habia adelanta do algunas horas; pero esto no pudo verificarse por mala inteli Idem 27. gencia de la orden, y no siendo prudente batirse sin artillería, He aquí el manifiesto del Gobierno disi…</t>
  </si>
  <si>
    <t>Pons, Pedro</t>
  </si>
  <si>
    <t>Pedro Pons</t>
  </si>
  <si>
    <t>…n 8o3 francos la pérdida que han sufrido las salinas. ra: para otra en la misma iglesia, por el de D. Ciro Valls , á La de los habitantes es incalculable; pero se podrá formar una D. Pedro Pons: para otra en la citada iglesia, vacante por pro idea suponiendo que han sido inundados todos los sótanos, bo moción de D. Francisco Martin Garzón al arcedianato de Vi— degas y cuartos bajos. La calle del Molino ha padecido en tér llaseca, en el arzobispado d…</t>
  </si>
  <si>
    <t>Porro, Luis</t>
  </si>
  <si>
    <t>Luis Porro</t>
  </si>
  <si>
    <t>…os atributos de También la vigilancia del gobierno sofocó esta conspiración la soberanía, y uno de sus primeros actos debía ser mandar ha en su principio por Octubre de 1820, y el conde Luis Porro cer un firmamento general á favor de la causa de la revolución, Lambertenghi, gefe de ella, que consiguió fugarse en primeros y llamar con preferencia á las armas á los que ya habian antes de Abril de 1821 , fue después sentenciado en rebeldía á la pena servi…</t>
  </si>
  <si>
    <t>Porro, Pedro</t>
  </si>
  <si>
    <t>Pedro Porro</t>
  </si>
  <si>
    <t>…ado manifiesto, y al fin abandona Crespo y D. Francisco Delgado y Avala ¡ para la fiscalía de^Ia ron la empresa á ios periodistas, y he aqui lo que uno de ellos -misma audiencia á D. Pedro Porro: para tres plazas de oidores publicó en el Aguila Mejicana i núm. 256. de la audiencia de Galicia á D. Félix Andrés de Pazos, D- Jo „Ha corrido hoy con mucha generalidad la funesta noticia dé sef de Lasauca y D. Vicente González de Caces: para oidores que nue…</t>
  </si>
  <si>
    <t>Portal, Manuel</t>
  </si>
  <si>
    <t>Manuel Portal</t>
  </si>
  <si>
    <t>…ibraltar, de 32 robo y allanar este camino, sembrando la desolación y la muer años, casado. te en la tierra desdichada que la fuerza ó la seducción les propor Teniente graduado de capitán D. Manuel Portal, de la pro cionase pisar. vincia de Galicia, natural de Puerto de Sutte, vecino de Gibral Entre tanto vemos aquí el fin desastroso de la tentativa de tar, de 38 años , soltero. estos obstinados, cuyos esfuerzos, si no cojen de nuevo al jui Subteniente D. Carl…</t>
  </si>
  <si>
    <t>Porto-Santo, Conde de</t>
  </si>
  <si>
    <t>Conde de Porto-Santo</t>
  </si>
  <si>
    <t>…Mueva—España. novedad en su importante salud. Por la via de los Estados-Unidos, dice un periódico, se han recibido noticias de Méjico hasta el 4 de Diciembre de que todo El Excmo. Sr. Conde de Porto-Santo se presentó á S. M. en estaba tranquilo en aquella capital; que el congreso continuaba la noche del a^ del corriente, y tuvo el honor de poner en sus sus trabajos con suceso; que las relaciones mercantiles entre las Reales manos las credenciales de S. M. F.,…</t>
  </si>
  <si>
    <t>Portocarrero, Rafael</t>
  </si>
  <si>
    <t>Rafael Portocarrero</t>
  </si>
  <si>
    <t>…dros y Mariano Rodelgo, sufran, siendo habi Tal es pues sobre esta obra el juicio de un hombre que no re dos, la pena de dos años en el mismo presidio correccional; en cargando al alcalde D. Rafael Portocarrero que en todas oca cusarán los enemigos de los jesuitas. Mr. Barbier, justamente te nido por un oráculo en materia de bibliografía , declara apócrifo siones haga valer su autoridad y Real jurisdicción para conte un libro que Mr. Cauchois Lemaire nos vende como…</t>
  </si>
  <si>
    <t>Portocarrero.cz, Juan Calero y</t>
  </si>
  <si>
    <t>Juan Calero y Portocarrero.cz</t>
  </si>
  <si>
    <t>…os adonde se dirigen, y siéndolo, esta villa y Capitán Comandante de los Voluntarios Realistas y no en otro caso, se ponga el correspondiente pase, sin cuya de Rosas (en Cataluña) D. Juan Calero y Portocarrero.cz circunstancia quedarán incursas en la pena de comiso. Y á fin de A L. R. P. de V. M.=Seíior.=Por todo este leal vecindario, y evitar que con ia continua repetición de surtidos se formen al en su nombrezcFl Cura Párroco y Vicario Eclesiástico Josef Ca macenes…</t>
  </si>
  <si>
    <t>Portugal, Henrique Ataide de</t>
  </si>
  <si>
    <t>Henrique Ataide de Portugal</t>
  </si>
  <si>
    <t>…2c, sin que en muchos pueblos esperasen instrucción de la juventud, por Mr. Aimé, Canónigo de Arras, las órdenes de los gefes para restituir las cosas á su primitivo traducida por D. Henrique Ataide de Portugal: cuatro tomos orden y concierto; en términos que ha habido hacienda de café en 8.° Se hallarán estas obras en las librerías de Rodriguez y de en que sus individuos negros han hecho voluntariamente con su Barco López. capataz su juramento al Rky nuestro Señor.…</t>
  </si>
  <si>
    <t>Portugal, Henrique Ataide y</t>
  </si>
  <si>
    <t>Henrique Ataide y Portugal</t>
  </si>
  <si>
    <t>…nciaron con claridad. Otros alumnos silabearon con El Tesoro de los Niños -. traducido del francés al castellano igual exactitud; otros pronunciaron en voz perceptible cuantos por D. Henrique Ataide y Portugal: es un resúmen de los prin nombres escribían en el lienzo y manifestaron tener un conoci cipios de la moral cristiana y de la educación civil, breve*, cla miento exacto de las partes del cuerpo humano ; siendo de notar ro, metódico y proporcionado á la capaci…</t>
  </si>
  <si>
    <t>Portugal, Infante de</t>
  </si>
  <si>
    <t>Infante de Portugal</t>
  </si>
  <si>
    <t>…etos de cuya ciencia y probidad no tuviese la Real Real orden, se ha servido conceder la gracia de Infante de Espa Junta el conocimiento necesario, como también cuando no la ña al Sr. Infante de Portugal D. Sebastian, legítimo sucesor en constase de la idoneidad y mérito de los aprobados, puedan que el Mayorazgo Infantazgo del difunto Sr. Infante D- Gabriel, dar ó no nulos, á juicio de la misma Junta y bajo su responsabi que actualmente se halla en compañía de S. M. lidad…</t>
  </si>
  <si>
    <t>…se prohibe rubricar papel de sejo de Real orden que consultase á S. M. si podría haber incon sello diferente del que se requiere para cada instrumento, en veniente en conceder al Sr. Infante de Portugal D. Sebastian, atención á que estando surtidas las datarías no debe experimen que vive en su compañía , los honores y tratamientos de luíante tarse,falta de papel sellado de todas clases. de España , corno los gozan los hijos de los Sres. Infantes Don Art. e,,° Se hará com…</t>
  </si>
  <si>
    <t>…, á cuatro leguas de Madrid, y que uo llega á 100 Real orderi concediendo honores y tratamiento de Infante de vecinos: su dotación es de rs., y ademas lo que produce la España al Sr. Infante de Portugal D. Sebastian. (Id.) asistencia á los eclesiásticos y oficiales de] pueblo y los que se Circular del Alinisferio de Hacienda para que todos los gé afeitan en sus casas. Las solicitudes se dirigirán al Ayuntamien neros de contrabando aprehendidos por los voluntarios Realist…</t>
  </si>
  <si>
    <t>Posada, Antonio</t>
  </si>
  <si>
    <t>Antonio Posada</t>
  </si>
  <si>
    <t>…tados servicios^y cons Madrid 27 de Diciembre. tante adhesión á su Real Persona. El Rey nuestro Señor se ha servido elegir para la iglesia J obispado de Cartagena, por renuncia de D. Antonio Posada, á; Se acaban de recibir cartas fidedignas de Nueva-Yorck de fe D. Josef Antonio Azpeitia, obispo de Lugo: para este obispado' cha 14 del pasado, ias cuales corroborando las noticias que apun á D. Fr. Hipólito Antonio Sánchez Rangel, obispo de Mainas; tamos e…</t>
  </si>
  <si>
    <t>Posadas, Francisco Valdes y</t>
  </si>
  <si>
    <t>Francisco Valdes y Posadas</t>
  </si>
  <si>
    <t>…mo de defenderlas, he creído Joaquín Paz Merino; y para una plaza de alcalde mayor de la en circunstancia tan solemne deber advertir á la juven tud ccnfia- audiencia de Asturias á D. Francisco Valdes y Posadas.</t>
  </si>
  <si>
    <t>Potencias, Justo Pastor Pé las</t>
  </si>
  <si>
    <t>Justo Pastor Pé las Potencias</t>
  </si>
  <si>
    <t>…no. De gefes, hasta que en Agosto del año próximo pasado fue separado ella se remitirán copias á ios cónsules, vicecónsules y agentes de arbitrariamente por el intendente entonces D. Justo Pastor Pé las Potencias europeas que se hallen en el Archipiélago. Ñapóles rez, cuyo gefe reprodujo la referida contrata; y reservándose de Romanía 15 de Agosto de i824.c=E1 presidente G. Condou— por un artículo de ella la facultad de nombrar por sí los faculta xiota.=El secretario…</t>
  </si>
  <si>
    <t>Potoiirs, Des</t>
  </si>
  <si>
    <t>Des Potoiirs</t>
  </si>
  <si>
    <t>…ían un carácter de estabilidad tal que permitiese "Él jueves 26 dél corriente el Embajador de- ScMeGristianísireconocerlos como legítimos. Pero al misino tiempo declaró eí ma y el almirante Des Potoiirs dieron una 'bnllafffe'-furicidn á derecho imprescriptible que tiene la España sobre sus Américas, S. M. el Rey nuestro Señorá bordo del navio francés Sanetí y la mas estricta neutralidad en los esfuerzos que Fkrnando hi Petri, surto etl este rio. Luego despué…</t>
  </si>
  <si>
    <t>Pourchan, Pedro Antonio</t>
  </si>
  <si>
    <t>Pedro Antonio Pourchan</t>
  </si>
  <si>
    <t>…chos falsos, exclama glorioso demanda que en dicho juzgado se ha puesto contra el mismo con aire de triunfo: ,,¡que vengan de aquí adelante los periódl— Franco ó sus herederos por D. Pedro Antonio Pourchan, del ,,cos de la Liga á ponderarnos Tas felicidades de España!” comercio de la ciudad de Oloron, en F rancia , sobre reintegro de A la verdad que en este relato de falsedades no debe culparse 28 vales reales de á 300 pesos de la creación de i.° de Enero de al…</t>
  </si>
  <si>
    <t>Powerscourst</t>
  </si>
  <si>
    <t>…ma reverentes gracias miento de dos nuevos Pares representantes, el lord Farnham y el .con una solemne función de iglesia, que si no satisfacen su acen vizconde Gort, en lugar del vizconde Powerscourst. drado entusiasmo, ni corresponden á la dignidad y grandeza del motivo, concluyen á lo menos el nías enérgico testimonio de Francia. su fidelidad , patriotismo é ínteres por el bien del Reino. Todos Parts S d( Febrero. estos habitantes quisieran, Señor, que s…</t>
  </si>
  <si>
    <t>Pozo, Manuel Angel y</t>
  </si>
  <si>
    <t>Manuel Angel y Pozo</t>
  </si>
  <si>
    <t>…lles entapizadas y ador Fuente: para la de Bornos á D. Joaquín Fernandez Sedaño: nadas de arcos triunfales hasta llegar á la iglesia de la parroquia para la de Colmenar de Oreja á D. Manuel Angel y Pozo: para de S. Juan, en cuya puerta se esperaba el Real Busto de nuestro la de Ocon á D. Josef Plá y Puig: para la de Quintanilla de Su- Soberano, con palio, capa pluvial y acompañamiento: iecibido muño á D. Celestino Martínez de Celis: para la de Rueda .del con…</t>
  </si>
  <si>
    <t>Pozo, Pedro del</t>
  </si>
  <si>
    <t>Pedro del Pozo</t>
  </si>
  <si>
    <t>…Josef Javier de Olazabal, del comercio de Verama.__La renta francesa i 91 25. racruz, para que se encargase del cobro de las libranzas que ha bia expedido el ingles , invitando á D. Pedro del Pozo y 1 ronSRANCtA. coso y á D. Pedro Miguel Echevarría para que auxiliasen esta París 20 de Diciembre. Operación, y noticiando que se comunicaba de oficio a D. Fran Si hemos de dar crédito á las gacetas de los Estados-Unidos, cisco de Borja Megonl, comisionado e…</t>
  </si>
  <si>
    <t>Pozzo-di-Borgo</t>
  </si>
  <si>
    <t>…elaciones exterio cio 3009 rs., también á metálico. res de Francia y al Sr. Duque Mateo de Montmorency, Para tratar de ajuste sobre ambas ó cualquiera de estas fincas, El Teniente general Pozzo-di-Borgo, Embajador de S. M. I. . se acudirá á ¡a oficina de Agencia general, calle de los Jardines. .*• en Paris, ha sido nombrado caballero de la Orden de S. Wladi- Mota. En la gaceta del sábado núm, 5, artículo de Madrid, mir de primera clase, y el Conde Bulgari, E…</t>
  </si>
  <si>
    <t>Prada, Josef Cifuentes y</t>
  </si>
  <si>
    <t>Josef Cifuentes y Prada</t>
  </si>
  <si>
    <t>…vana, fondeada en este puerto el 25 del corriente: Isidoro Reaño, D. Pedro Tagle, Sres. Le Deist, Kibalan, Lesea D. Miguel Guzman, teniente de húsares de Fernando vii; y compañía, D. Josef Cifuentes y Prada, D. Josef de Rada, D. Josef Arencon, subteniente; D. Francisco Mier, id del ba D. Manuel Moscoso Peralta, D. Josef Villegas de la Concha, tallón ligero Leales Corianos; D. Bernardo Quirós, alférez, D. Juan Behic, señores Behic, Tanébot y compañía. con su asis…</t>
  </si>
  <si>
    <t>…María Amalia. En seis años de presidio á Ramón Angel Josef Morales Aramburu , D. Gaspar Josef Barreda y Salazar, (alias Vuelcasierras) en el arsenal de Cartagena, y los otros tus D. Josef Cifuentes y Prada, Le Deist Kivalan, Lesea y compa en Ceuta. En dos años de cárcel en la ciudad de Lorca á Dolores ñía, D. Josef Villegas de la ConchayKint, de Lima; D. Cipria Concepción Navarro. En seis meses de suspensión de empleo á no de Tejada Sánchez, de idem; los testam…</t>
  </si>
  <si>
    <t>Prado, Andrés</t>
  </si>
  <si>
    <t>Andrés Prado</t>
  </si>
  <si>
    <t>…Europa convenirse todos en los del regimiento-de Reales Guardias ide.iipCántefía e*pañoi¿: para medios de .calmar en estas regiones lejanas y apenas civilizadas, la de la Mancha á D. Andrés Prado* Ja las pasiones obcecadas por el espíritu de parti.do, y esforzarse, Chancillería de. Valladolid itpar*,: jaed* Málaga ,:;iñterinamchte, para traer á un principio de unión en el Gobierno monárquico &gt; al Gobernador de Ja m¡smaeMárque§de(Zaflah*ano;: .para la.…</t>
  </si>
  <si>
    <t>Prado, Diez de</t>
  </si>
  <si>
    <t>Diez de Prado</t>
  </si>
  <si>
    <t>…de Paz; dor de esta Villa, por la escribanía de Sanz, dentro del término y en la imprenta de D. León Amanta, plazuela de Santiago: á de 00 dias. seis reales. • Por providencia del Sr. Diez de Prado, teniente corregidor La nueva Instrucción general para la dirección, administra de esta heróica villa, dada por la escribanía de López Baro, se ción, recaudación, distribución y cuenta de la Real Hacienda, ha mandado sacar á pública subasCa por término de 30…</t>
  </si>
  <si>
    <t>…a, y que á su sombra se han cometido los ma enterarse de sus obligaciones y horas de Ja oposición. yores crímenes, é introducido la anarquía, se cree no hay un Por providencia del Sr. Diez de Prado y escribanía del núme solo hombre adicto á esta causa: mas si por desgracia existiere al ro de Villa Fernandez, ■ se emplaza á los parientes que se crean gún temerario, tiemble justamente del rigor del Gobierno, que con derecho á heredar abintestato á D. Migu…</t>
  </si>
  <si>
    <t>…forma, y si hubiese algu Correos. no, ¡o separen, y hagan entender que jamas les conferirá las ór denes clericales, ni pertenecerán de modo alguno al cuerpo de Por providencia del Sr. Diez de Prado, teniente corregidor eclesiásticos. de esta muy heroica villa y corte, y por la escribanía de Llama, se cita, llama y emplaza á todos los parientes en general de Pedro NOTICIAS DE ESPAÑA. Díaz de Villamil y Lantoira, y de Francisca Montero, su muMadrid xi de…</t>
  </si>
  <si>
    <t>…acudan á deducirlo en dicho juzgado, en Sevilla 9 de Octubre. el término de quince días, contados desde 11 de este mes. Con motivo de la conmemo'racion de la feliz libertad del El Sr. Diez de Prado, teniente de corregidor de esta villa, Rey nuestro Señor y su Real Familia se juntaron el dia i.° los ha señalado para el remate de las fincas de que se compone el es presos del 10 de Marzo, los del 11 de Junio y toda la oficiali tado y heredamiento concursad…</t>
  </si>
  <si>
    <t>…aprobado en 19 de Agosto. peña Cisnero; , á exponer el derecho de que se crean asistidos. 23. La de Josef García (alias Cagarruta) y consortes, sobre En virtud de providencia del Sr. Diez de Prado, teniente de robo en el lugar de Santomera, de esta jurisdicción, fueron sen corregidor de esta heroica villa, refrendada del escribano Qrdotenciados á la pena de garrote los siguientes: D. Jaime Teruel, fiez, se manda citar y emplazar á ios dueños que lo sea…</t>
  </si>
  <si>
    <t>Prado, Diez del</t>
  </si>
  <si>
    <t>Diez del Prado</t>
  </si>
  <si>
    <t>…00 hombres dispuestos á perecer bajo casa núm. 22, cuarto bajo, inmediata á la yesería. sus ruinas, las defienden. Me hallo encargado del mando políti En virtud de providencia del Sr. Diez del Prado, teniente co y militar én unión del indicado coronel. Las providencias to de corregidor de esta villa, y por la escribanía de Manrique, das son dirigidas á su conservación y defensa, esperando en la se cita y emplaza á Doña Polonia Diez, de estado casada con…</t>
  </si>
  <si>
    <t>Prado, Esteban Díaz de</t>
  </si>
  <si>
    <t>Esteban Díaz de Prado</t>
  </si>
  <si>
    <t>…o Perú, nos ha favorecido con impresos de Arequipa y Josef Rubio, teniente corregidor de Madrid; y para esta resulta Cuzco, que contienen las dos brillantes acciones.siguientes: á D. Esteban Díaz de Prado, secretario de la Superintendei.cia Batalla en los campos de Cochabamba. general de Policía: para una plaza de alcalde del Crimen de la Gobierno superior del Perú. = Correspondencia oficial.esRemito audiencia de Galicia á D Lorenzo Izquierdo y Anaya: para la…</t>
  </si>
  <si>
    <t>Prado, Esteban Diaz de</t>
  </si>
  <si>
    <t>Esteban Diaz de Prado</t>
  </si>
  <si>
    <t>…s los buques in Tomas López Regó; y ha tenido á bien conceder honores de Oi gleses que trafiquen en la bahía de Mosquitos y sus tierras adya dor de la chancillería de Valladolid á D. Esteban Diaz de Prado, centes, serán tratados y considerados por el gobierno de Colom teniente segundo de Corregidor de esta corte. bia como si hiciesen contrabando en sus costas; y de consi Asimismo se ha servido nombrar S. M, para el Corregimien guiente serian apresados y conden…</t>
  </si>
  <si>
    <t>Prado, Esteban Diez de</t>
  </si>
  <si>
    <t>Esteban Diez de Prado</t>
  </si>
  <si>
    <t>…mo ausentes resto en el mi.mo principal, y que ss apercibiese seriamente í en rebeldía. unos y otros que en adelante se abstengan de coadyuvar pbr nin Eu virtud de providencia del Sr. D. Esteban Diez de Prado, gún pretexto á excesos de igual naturaleza', y que reunidos por teniente de corregidor de esta muy herética villa , y escribanía de su gefe se les leyese por uno de sus oficiales mas graduados la Casado, á pedimento de la parte de D. Nicolás Antonio de Al-*…</t>
  </si>
  <si>
    <t>Prado, Joaquín Alvarez de</t>
  </si>
  <si>
    <t>Joaquín Alvarez de Prado</t>
  </si>
  <si>
    <t>…ariados fuegos con un com la de Mairena de Alcor á D. Cristóbal Benitez Campon: para la bate que ejecutaron con mucha destreza los soldados franceses, de Peñaranda de Bracamonte i D. Joaquín Alvarez de Prado: arrojando con ios fusiles bombas de iluminación sobre el castillo. para la de Haro á D. Joaquín Josef de Reís: para la de Eerlan- En todo este tiempo hacia descargas la artillería, la cual dió ga á D. Manuel Antonio Barba: para la de Zueros á D. Remi nueva e…</t>
  </si>
  <si>
    <t>Prado.Enero, Bartolomé Sainz de</t>
  </si>
  <si>
    <t>Bartolomé Sainz de Prado.Enero</t>
  </si>
  <si>
    <t>…rid;-.......t. En la casa del establecimiento. subdelegacion de Rentas..la necesidád dé híbérsé'prrñcíjt&gt;iádo la renoVacion de -lós vales 'de'.'- Alicante... En la • r Gomisronado D. Bartolomé Sainz de Prado.Enero, muy ientrado el áñó, han causado en dicha dependencia • Avila ••«•••«airíá» uñas minuciosas y complicadísimas operaciones, para cuya eva- : Badajoz.....^..;. ..Comisionado D. Jo5ef Chico. sion ha sido precisa la mayor cohs^ acia y actividad. El público Barce…</t>
  </si>
  <si>
    <t>Prat, Ventura</t>
  </si>
  <si>
    <t>Ventura Prat</t>
  </si>
  <si>
    <t>…no tenemos nin gún i queja de ella; es pues muy justo que tampoco tenga que quejarse de nosotros; cumple sus tratados, debemos nosotros El lacre de la Real fábrica establecida por D. Ventura Prat, cumplirlos también? ¿Por qué no usa el Gobierno ingles de este de Cervera,-en la calle del Sordo, núm.6, cuarto principal, tie lenguage ? ¿ Por qué no ha dicho una sola palabra al pueblo bri ne en el dia toda la perfección-de que es susceptible; pues á mas t…</t>
  </si>
  <si>
    <t>Pre</t>
  </si>
  <si>
    <t>…ú, y en todos estos actos resplandeció la generosidad y deco cipiaron á'solemnizarla los vecinos con una vistosa y general ro del ilustre cuerpo, cuyos individuos, á imitación dei Sr. Pre iluminación, esmerándose d coronel comandante del cuerpo en sidente el Intendente Corregidor D. Rafael de Garfias Laplana, su casa, en que empleó una considerable porción-de cera en ob nada omitieron-para obsequiar á sus convidados, y para que tan sequio de S…</t>
  </si>
  <si>
    <t>Preciado, Isidro</t>
  </si>
  <si>
    <t>Isidro Preciado</t>
  </si>
  <si>
    <t>…eto de ciertas pretensiones dimanadas mayor de Ciempozuelos á D. Francisco María Bolívar: para la por la república colombiana, para excluir á los extranjeros del de Villarobledo á D. Isidro Preciado: para la de Colmenar Vie comercio de la bahía de Mosquitos y demas tierras adyacentes. jo á D. Nicolás Ambrosio Domínguez Rincón : para la delluer- ,,Ruego á V. de hacer presente en debida*forma á los in cal Overa á D. Francisco Noriega para la de Béjar á D.M…</t>
  </si>
  <si>
    <t>Prelados, Obis</t>
  </si>
  <si>
    <t>Obis Prelados</t>
  </si>
  <si>
    <t>- lis angtiMa* Personas oyéron la misa que celebró el Sr. Obis Prelados regulares, y de otras personas "de distinción, qneluvie po-de Ghartres, y después se acercaron á la santa Mesa con aque ron vi honor de cumplimentar -áSS. AA. con tan plausible mo lla'piedad y profundo recogimiento que tanto caracteriza á los tivo. dignos Nie…</t>
  </si>
  <si>
    <t>Prescot</t>
  </si>
  <si>
    <t>…resentar igualmente á girle derechos.de bloqueo del Callao con arreglo á ¡as órdenes de SS. MM. y A A. ejemplares de las últimas impresiones hechas en Bolivar. En vista de esto el capitán Prescot escribió oficialmente su establecimiento.' á Bólivar que no permitiría'la imposición á ningun buque ingles, El Excmo. Sr. primer Secretario de Estado presentó á SS. MM. y quedó pendiente lá contestación llevada por el teniente de la ?f AA. al catedrático de e…</t>
  </si>
  <si>
    <t>Presidente</t>
  </si>
  <si>
    <t>…votación se aprobó. Sobre varias noticias de América publicadas en los periódi Interrogatorio hecho al Ministro. cos extrangeros me ocurre aquel antiguo adagio, el que no sabe El Sr. Presidente preguntó á S. E. si sabia cuántos eran los ■se -parece al que no ve. Como los periodistas no conocen la faci Oficiales que se quejaban á S. M. I__S. E. contestó que no lo lidad con que mienten los criollos de la farsa revolucionaria, no sabia á punto fijo, pe…</t>
  </si>
  <si>
    <t>…lizados y perversos cual otros. ■ V. I. muchos años.-= Aran juez *5 de Abril de i824.e=Francisco ,,Este pueblo , Señor, reconoce y reconocerá constantemente •Tadeo de Calomarde. = Sr. Presidente de la Junta de purifica en V. M. ■un Monarca Soberano, un Padre amoroso y un Le ciones. gislador sabio que, haciendo respetar las leyes con roda la reli giosidad que se han dictado, pondrá término á !a inmoralidad, El Sr. Conde de Ofalia, primer Secretario de…</t>
  </si>
  <si>
    <t>…ditos anuales Je inscripción , que reunidos ascienden á&lt;519,751 fr. no se me ha escapado semejante palabra. 3'.°' Se abre para 1825 un empréstito extraordinario de Mr. Perrier: El Sr. Presidente me lo ha dicho. 1.gao,000 fr. para la inscripción de las pensiones militares que - Er Ministro de Hacienda: Creo deber advertir á la Cámara se hayan de liquidar en 1824 y 25 ademas de los ya existentes. que entra en un camino lleno de escollos- si abraza toda…</t>
  </si>
  <si>
    <t>…con la legítima autoridad so dos en el sirio indicado, se verificó !a instalación, habiendo pro berana, dispuesta á perdonar á los que reconocen sus yerros, co nunciado el Excmo. Sr. Presidente el siguiente discurso: mo acabamos de ver en España. ,,Señores: Cuando la soberana piedad de S. M, tuvo á bien</t>
  </si>
  <si>
    <t>Priego, Pedro López de</t>
  </si>
  <si>
    <t>Pedro López de Priego</t>
  </si>
  <si>
    <t>…ando el Perú español esperaba solo del Salvador de Granada, por fallecimiento de D. Francisco las órdenet de S. M. sobre el resultado de aquella contienda paria Fernandez Rienda y D. Pedro López de Priego/i D JuanMancumplirlas fielmente, como en otras ocasiones se verificó en igual zano Cid y L&gt;. Antonio Bellido: para dos raciones de la iglesia dad de circunstancias. catedral de Guadix, vacantes por r. ierte de D. Juan Ortega y Nada ha impedido el que las trop…</t>
  </si>
  <si>
    <t>Prieto</t>
  </si>
  <si>
    <t>…, en el Courier, Para el 8 de Abril próximo del corriente año y hora de las hizo formar en la bolsa conjeturas muy favorables al préstamo. cuatro de la tarde se ha señalado por el Sr. Prieto, Alcalde de Se prodigaban elogios (por algunos) al gran Bolivar: se estaba la Real Casa y Corte, la junta general de los acreedores censua saboreando con estas nuevas el colombiano Revenga , cuando listas al oficio de Alcaidía de la Real Cárcel de esta corte,…</t>
  </si>
  <si>
    <t>Prieto, Herrero</t>
  </si>
  <si>
    <t>Herrero Prieto</t>
  </si>
  <si>
    <t>…enen aqui á sacarnos la plata Para el dia 4 de Abril próximo y hora de las nueve de la sin dejárnosla siquiera tocar...;-arman otra degüellomaquia, y mañana se- ha señalado por el Sr. Herrero Prieto, Alcalde de alando no aeah muerto» 'resultarán robados como lo han hecho Casa y Corte, la junta general de los acreedores á los bienes de después que se -han:1támado á independientes, sin perdonar á sus la testamentaría de Doña María Valvancra San Román, cono…</t>
  </si>
  <si>
    <t>…muy positivo tados desde el 22 de Noviembre último, se personen á deducirlo que este republicano se ha dirigido á Lima, de donde tomó po por sí ó por procurador en el juzgado del Sr. Herrero Prieto, sesión su ejército y formó el bloqueo del Callao ? _ alcalde de la Real Casa y Corte, con apercibimiento que de lo No es rítenos graciosa y arbitraria la proposición que avanza contrario les parará el perjuicio que haya lugar. de que la España es incapaz de…</t>
  </si>
  <si>
    <t>Prieto, Josef María</t>
  </si>
  <si>
    <t>Josef María Prieto</t>
  </si>
  <si>
    <t>…rci Su arribo á este puerto asegura ser con motivo de refrescar to D. Andrés Fariña. y proveerse de víveres y aguarda para continuar su.viage á Bata- Granaderos á caballo. Capitán D. Josef María Prieto, alfé via. Dios guarde á V. S. muchos años. Capitanía de este puerto rez D. Francisco Bolívar, idem D. Roque Suarez. Marzo 20 de i824.=Francisco Gonzalez.=:Sr. brigadier D. Josef Núm. 2 de Chile. Capitán D. Gaspar Monteroia. Ramón Rodil, gobernador político y…</t>
  </si>
  <si>
    <t>Prieto, Pió</t>
  </si>
  <si>
    <t>Pió Prieto</t>
  </si>
  <si>
    <t>…s capaces de manifestar lo grandioso y heroico de tan fa augustos Predecesores: se cantó una misa solemne por el Dr, mosa y deseada obra en los corazones de todo fiel vasallo á su D. Pió Prieto, cura rector de la hiayor de la ciudad de Chu- Soberano. Dios guarde ;í V. S. muchos. Lampa y Marzo 2 2 cuito, habiendo predicado el R. P. maestro jubilado Fr. Ma de i8 24-=Josef María de lar Cuevas.zrSr. gobernador intenden nuel Mariano Andia, cura de la doc…</t>
  </si>
  <si>
    <t>Prieto, Ramón Romero</t>
  </si>
  <si>
    <t>Ramón Romero Prieto</t>
  </si>
  <si>
    <t>…n La corbeta fue tomada con el capitán, tripulación y los 17 pri Pedro Vidal: para la dignidad de Prepósito de la colegiata de sioneros españoles que estaban en ella.” Antequera á D. Ramón Romero Prieto: para el de inato ccu ^_I.os griegos han establecido por fin su independencia después canongía unida de la catedral de León á D. Josef Hidalgo: para de ocho años de lucha señalados por una serie de triunfos, yes el de la catedral de Segó vi a á D. Antolin Oar…</t>
  </si>
  <si>
    <t>Prieto, Tomas Francisco</t>
  </si>
  <si>
    <t>Tomas Francisco Prieto</t>
  </si>
  <si>
    <t>…Corregidor D. Dionisio Catalan, y por disposición aprobación de S. M. el Sr. D. Cárlos ni mandó grabar al be suya. Los interesados podrán acudir por sí ó por sus apodera nemérito profesor D. Tomas Francisco Prieto para trasmitir á dos legítimos; y no haciéndolo les parará el perjuicio que cor la posteridad la honrosa memoria de los ilustres Capitanes de na responda. vio D. Luis de Velasco y Marques D. Vicente González, que Tratado de armonía y de contrapunto, por D. Mi…</t>
  </si>
  <si>
    <t>Prínci</t>
  </si>
  <si>
    <t>…ta entienden los liberales la Religión, que á ella es á quien Marte. atacan cada dia de este modo, afectando disputar con ios jesuí Ayer tuvo el honor de visitar á S.'M. el Sermo. Sr. Prínci tas, á quienes se figuran ver por todas partes, no encontrándolos pe de tíohenlohe, que ha llegado á esta capital, viniendo de Lu- en ninguna. neville.'- De este modo Voltaire, valido de algunas roces misteriosas, ««Escriben de Francfort que el dia 14 habia l…</t>
  </si>
  <si>
    <t>Príncipe</t>
  </si>
  <si>
    <t>…, creyeron que los acontecimientos ga iQ de aquellos. de Rio-Janeiro en 'el mes de Noviembre último, cuando S. A. R. Cuando esta invasión parece que debiera haber reunido todos el Sr. Príncipe D. Pedro disolvió la llamada asamblea constitu los ánimos para rechazar de común acuerdo á unos enemigos tan yente y legislativa, era el primer paso que daba para reconocer bárbaros y feroces, é impedir nuevas incursiones, ha sucedido to ante todo el mundo los sagrado…</t>
  </si>
  <si>
    <t>Príncipe, Clara María Josefa de S. Judas</t>
  </si>
  <si>
    <t>Clara María Josefa de S. Judas Príncipe</t>
  </si>
  <si>
    <t>…traron en las primeras salas, rores y se reconciliasen al gremio de -nuestra santa Iglesia Católi mandó S. M. á D. Vicente López .acompañase á S. A. R. el ca, Apostólica., Romana, Doña Clara María Josefa de S. Judas Príncipe Maximiliano para mostrarle las pinturas de mayor mé Tadeo Pouved, muger de D, Agustín Ricardo, y María y Cla rito , con expresión de sus autores; y S. A. R., á quien desde ra de Tomas, de estado solteras., hijas de Tomas de Tomas y de luego se le entregó un c…</t>
  </si>
  <si>
    <t>Prior, Juan Armengol de</t>
  </si>
  <si>
    <t>Juan Armengol de Prior</t>
  </si>
  <si>
    <t>…entro del castillo 91, sin que hubiesen causado los bienes que han quedado por el fallecimiento abintestato del mas que la muerte de dos individuos, y herido cuatro, sin daño Lie. D. Juan Armengol de Prior, natural de la ciudad de Bala— alguno de consideración en las obras de la fortaleza &amp;c. Octubre 3 guer, en el princip'ado deCataluña , para que en el término de 30 de 1823. dias, contados desde esta fecha, acudan á deducirlo ante dicho Adición- ■=.Cartas de A…</t>
  </si>
  <si>
    <t>…lombia) para que cuanto antes se se crean con derecho á los bienes que han quedado por la muerte realizase. Le hablaba de la Ocupación que esperaba conseguir de intestada del Lie. D. Juan Armengol de Prior, natural de la las minas de Guamans¡a; concluyendo con el párrafo siguien ciudad de Balaguer, en el principado de Cataluña, para que en te: ,, Puedo asegurar a vm. sin temor de engañarme, que sino- el de 30 dias, contados desde el 1 5 del corriente, acudan á…</t>
  </si>
  <si>
    <t>Protector</t>
  </si>
  <si>
    <t>…a, dejándolo en los sitios mas convenientes, y li Judiándose vacante la plaza de Oficial de fragua de dicha escuela, bre de contratiempos, para que produjese cuanto es capaz de el Sr. Protector ha dispuesto que se celebren oposiciones para producir, relativamente á la calidad de cada terreno, á las prepa reemplazar este destino en el modo y forma que se previene en raciones que se le hayan dado, y á los cuidados del cultivo. los edictos que se han f…</t>
  </si>
  <si>
    <t>…s capitanes D. Joaquin Polo ,y D. Josef Manuel Vigil. (i# de-esta honra que S. M. le preparaba, concurrieron á recibir á ■continuará.j SS. MM. y AA. al pie de la escalera el mismo Sr. Protector, el Sr. Vice Protector D. Pedro Franco, los Sres.Consiliarios, el El R. Obispo Prior de León ha dado cuenta al Rey nuestro Secretario D. Martin Fernandez de Navarrete, el primer pintor Señor, con fecha de 23 de Noviembre último, de que estando de Cámara D. Vi…</t>
  </si>
  <si>
    <t>Protector, Vice</t>
  </si>
  <si>
    <t>Vice Protector</t>
  </si>
  <si>
    <t>…quin Polo ,y D. Josef Manuel Vigil. (i# de-esta honra que S. M. le preparaba, concurrieron á recibir á ■continuará.j SS. MM. y AA. al pie de la escalera el mismo Sr. Protector, el Sr. Vice Protector D. Pedro Franco, los Sres.Consiliarios, el El R. Obispo Prior de León ha dado cuenta al Rey nuestro Secretario D. Martin Fernandez de Navarrete, el primer pintor Señor, con fecha de 23 de Noviembre último, de que estando de Cámara D. Vicente López y el Director ¿eneral y esc…</t>
  </si>
  <si>
    <t>Proveedor</t>
  </si>
  <si>
    <t>…jeto de francés, de cualquier clase que sean , y se hallan licenciados por tan alta importancia, pues hemos seguido una correspondencia haber- concluido el término la contrata del Sr. Proveedor ecneral continua con varios sabios de. Francia sobre las variaciones que el 31 d e Diciembre último, se presentarán inmediatamente en la ha experimentado la máquina ó sea aparato que dirige y ayuda administración, sita en la calle de las Infantas., núm. 1 , d…</t>
  </si>
  <si>
    <t>Proyecto, Philiimo-</t>
  </si>
  <si>
    <t>Philiimo- Proyecto</t>
  </si>
  <si>
    <t>…r la mayoría de algunos votos, y la sus que no; necesitan de .modificación alguna. pensión se ha adoptado por la de cuatro solamente. - - Sin embargo de esto la Cámara autoriza al doctor Philiimo- Proyecto de ley sobre la represión de los delitos que se cometen en ré para presentar su bilí. las iglesias y demas edificios consagrados al culto, presentado __Han llegado esta mañana gacetas de Nueva-York del r7 de á la Cámara de los Pares el ¿ de Abril de 1824. Mar…</t>
  </si>
  <si>
    <t>Prüsia, Ministro de</t>
  </si>
  <si>
    <t>Ministro de Prüsia</t>
  </si>
  <si>
    <t>…que se sientan en este escrito, ciones de la comisión, (que no tardará en verse según la declara son de un género de gobierno de los proscriptos por nuestros hom ción hecha por el Sr. Ministro de Prüsia en la sesión 1; de este bres del di.i. L9 son de uno de los de su aprobación, aunque muy año), puede hacer ver á 1 s interesados un porvenir claro de su justo; son, en .una palabra, de un Gobierno representativo; y no posición respecto á los Gobiernos de qu-…</t>
  </si>
  <si>
    <t>Puerta, Francisco Saturio de</t>
  </si>
  <si>
    <t>Francisco Saturio de Puerta</t>
  </si>
  <si>
    <t>…nandez; y de tenienteal alférez D. Juan Murillo. Asimismo se ha servido nombrar S. M. para el corregimiento Escuadrón de dnagénts Je Arequipa. Teniente coronel mayor de Atienza á D. Francisco Saturio de Puerta : para el de Alcau— del mismó cuerpo á\D."Pablo Eclievarría, segundo comandante dete á D.Francisco de Paula Díaz Recio: para;e! de Espera á Don con grado-de coronel: grado de teniente coronel al capitán Don Francisco Fernandez de Galvez: para el de Niebla a D…</t>
  </si>
  <si>
    <t>Puerta, Francisco Satuvio de</t>
  </si>
  <si>
    <t>Francisco Satuvio de Puerta</t>
  </si>
  <si>
    <t>…os, alarmas de insurgentes, que matan, roban y nuel 'Antonio Romero y Perez: para el de la Puebla de Sañabria destruyen las fortunas......; continuas tramas de sublevaciones..., á D. Francisco Satuvio de Puerta: para el-de Torrijos á D. Ma y esperan que algún gobierno les guie con la política para que la riano Josef Vergara y Perez: para el de Utiel á D. Pedro Cano: razón cobre sus derechos.....: su raciocinio se contrae á pregun bara el de Alfaro á D. Manuel Demetr…</t>
  </si>
  <si>
    <t>Puertas, Josef</t>
  </si>
  <si>
    <t>Josef Puertas</t>
  </si>
  <si>
    <t>…ro, teniente primero graduado de capicieron y fomentaban. L). Melchor Alvarez, idem segundo D. Manuel Alvarado, Asi se buscan, señores del Grito de Sombrerete, los resultados ídem D. Josef Puertas, subteniente D. Manuel Dulantro, idein para convencer. Si vmds. hubieran puesto una cuenta igual del D. Carlos Godoy, idem D. Eugenio Mardones, cadete D. Josef estado en que tenian la viña, y probasen que los españoles con L^ai*}'an Dulantro, ídem D. Antonio…</t>
  </si>
  <si>
    <t>Puga, Jacobo de Parga y</t>
  </si>
  <si>
    <t>Jacobo de Parga y Puga</t>
  </si>
  <si>
    <t>…Dios conserve dilatados años la importante vida de V. M. Guerra, leaiente general de la Real Armada; y para vocales á y de su augusta Familia para el bien de la Nación, como se lo D. Jacobo de Parga y Puga, Ministro de capa y espada en el pide y pedirá constantemente esta corporación eclesiástica: Ha— supremo Consejo de Hacienda; á D. Bruno Vallarino, Ministro vana 1 2 de Diciembre de i82 3.nrSeñor.=:A L. R. P. de V. M.er togado en el de Indias; á D. Francisco…</t>
  </si>
  <si>
    <t>Puig, Josef Plá y</t>
  </si>
  <si>
    <t>Josef Plá y Puig</t>
  </si>
  <si>
    <t>…hasta llegar á la iglesia de la parroquia para la de Colmenar de Oreja á D. Manuel Angel y Pozo: para de S. Juan, en cuya puerta se esperaba el Real Busto de nuestro la de Ocon á D. Josef Plá y Puig: para la de Quintanilla de Su- Soberano, con palio, capa pluvial y acompañamiento: iecibido muño á D. Celestino Martínez de Celis: para la de Rueda .del con el decoro correspondiente, se cantó un solemne Te Deum, Almirante á,D. Venancio Laza; y para la de Men…</t>
  </si>
  <si>
    <t>Pur-roy, Josef</t>
  </si>
  <si>
    <t>Josef Pur-roy</t>
  </si>
  <si>
    <t>…bre el nivel del mar para que el rantona, dignidad de la iglesia catedral de Lérida, vacante por frió pueda llegar á este grado de intensidad, bajo el paralelo 12 fallecimiento de D. Josef Pur-roy, á D. Pedro Solano y Pallas: N. El capitán Laing asegura que la elevación de las fuentes del para tres canonjías de la catedral de Albarracio, vacantes por Niger no pasa de 1500 pies sobre el nivel del Atlántico: por Jos respectivos ascensos de D, Pascual Lóp…</t>
  </si>
  <si>
    <t>Puro, Joaquin</t>
  </si>
  <si>
    <t>Joaquin Puro</t>
  </si>
  <si>
    <t>…n contrabando en sus costas; y de consi Asimismo se ha servido nombrar S. M, para el Corregimien guiente serian apresados y condenados en su consecuencia. De to político de León á D. Joaquin Puro: para el de letras de resultas de esto los comerciantes empleados en este tráfico tuvie Carmona á D.Cristóbal Izquierdo de los Santos: para el deMon- ron junta; y habiéndose dirigido sobre el particular al almiran tilla áD. Diego Henriquez Camacho : para el d…</t>
  </si>
  <si>
    <t>Qliver, Josef</t>
  </si>
  <si>
    <t>Josef Qliver</t>
  </si>
  <si>
    <t>…s, difícil de bastian Pevez , á D. Buenaventura Abrich : para otra canongía remediarlo. Estaban los mejicanos en la posesión de ser habilita diaconíl, vacante por fallecimiento de D. Josef Qliver, á D.Vidos por los españoles para sus fábricas, minas y demas giros. La cente Sainz: para otra, vacante por el de D. Pondo Torres, á jerga con que se entendían españoles y americanos sobre estas D. Melchor Mató: para otra, vacante por el de D. Juan Roca, habi…</t>
  </si>
  <si>
    <t>Qonzalez, Marjano Rufino</t>
  </si>
  <si>
    <t>Marjano Rufino Qonzalez</t>
  </si>
  <si>
    <t>…os de moral como individuos. No hay que ir, muy&gt; le distinguidos de la Grandeza de España, presidida por el Señor jos para probar esta verdad : véase la multitud de errores que ha D. Marjano Rufino Qonzalez f juez comisionado para ello, se producido este espíritu privado entré los protestantes , que des hace saber á todas las personas que no Se hayan personado hasta pués de haberse envuelto en tinieblas con sus infinitas interpreta ahora, y se considéfen cofi de…</t>
  </si>
  <si>
    <t>Que, Francisco Josef de</t>
  </si>
  <si>
    <t>Francisco Josef de Que</t>
  </si>
  <si>
    <t>…bordo de un navio.... tos, paseando en triunfo el retrato de V. M. en manos del ac „A1 pedir que se renueve la ley, haré una excepción en favor tual Síndico Procurador, Licenciado D. Francisco Josef de Que— de los extrangeros que se han establecido en nuestro pais de siete sada. y Comandante de armas, Teniente Coronel D. Agustín Ra años á esta parte, y que su conducta no inspira al Gobierno nin món de Cervantes. T ' ~ gún rezelo. Y esta excepción comprenderá ce…</t>
  </si>
  <si>
    <t>Quelsh</t>
  </si>
  <si>
    <t>…ntes de las pro papeles son los siguientes: Itúrbide habia hecho la travesía á bordo del bergantín m- vincias impedir tales visitas y el conocimiento de las causas o nles Sprint*, capitán Quelsh, cuyo buque regresó de la Has ana quejas á que puedan dar lugar. En sil consecuencia, después de el 10 de Agosto. El capitán Quelsh ha declarado que habia echa haberlas discutido detenidamente, ha hecho presente á S. M. que do en tierra á Itúrbide con toda su…</t>
  </si>
  <si>
    <t>Quesada, Vicente de</t>
  </si>
  <si>
    <t>Vicente de Quesada</t>
  </si>
  <si>
    <t>…ta y descuidada guarnición en el momento en que se reino y costa de Granada , con la presidencia de su Real chanabrían las puertas en la madrugada del día 3. cillería, al Teniente general D. Vicente de Quesada, Goberna Inmediatamente marcharon desde Algeciras sobre Tarifa, á dor y segundo Cabo de esta plaza. las órdenes del coronel D. Josef Barradas, tropas de infantería y caballería que en el mismo dia bloquearon la plaza por tierra, REALES LOTERIAS. sin que se at…</t>
  </si>
  <si>
    <t>Quijote</t>
  </si>
  <si>
    <t>…esis, porque este número no se ha fijado mismo que en los llamados liberales. Sin esta solemne declaración todavía, según el derecho que tienen los Obispos de aumentarlo del nuevo D. Quijote sir Roberto Wilson, todavía creerían ó disminuirlo, conforme lo exigen las necesidades de sus diócesis. nuestros simples constitucionales que cuando este desembarcó en Son menester para llenar todas las plazas existentes y todas la Coruña y les ofreció sus im…</t>
  </si>
  <si>
    <t>…i Antonio Maza, natural de esta corte, de edad de 16 años, brerías de Perez, Collado y Montero.=Napoleon ó el verdadero y de oficio pintor; Josef Vidales, de la misma naturaleza y D. Quijote de la Europa. Obra en que se ridiculizan con gracejo edad, de oficio zapatero; Luis Candelas, también natural de Ma las hazañas políticas y militares de aquel decantado héroe. Cua drid, de 19 años de edad, y oficio librero, y Francisco Martin, tro temos en oc…</t>
  </si>
  <si>
    <t>Quiño, Joaquín García</t>
  </si>
  <si>
    <t>Joaquín García Quiño</t>
  </si>
  <si>
    <t>…ón es como el que na, dignidad dé la iglesia catedral de Salamanca , vacante por fa tendría un médico que para curar á su enfermo tomase el parti llecimiento de D. Joaquín Adan, á D. Joaquín García Quiño do de introducirle en una botica, y mandarle probar uno tras nes: para una canongia tí-s Jai misma iglesia catedral, vacante de otro de todas las drogas y caldos que hay en ella......! por muirte de D. Leandro Bejar, á D. Angel Joséf de Huecas:</t>
  </si>
  <si>
    <t>Quiñones, Tomas</t>
  </si>
  <si>
    <t>Tomas Quiñones</t>
  </si>
  <si>
    <t>…imiento núm. 27, fiscal idem: vista s-* mandó sobreseer, por, no resultar cargo, con aprobación del Excmo. Sr. Capitán general., ».a en 17 de Enero, dista de la anterior. 28 días. D. Tomas Quiñones y el subteniente D. Alejandro Cagigal, 2. a en 14 de Febrero................................. 28. por heridas á Peredon .empleado en la. división francesa, fiscal 3. a en 14 de Marzo..................... 28. idem: en sumario, y para fallarse. ' 4. a en 11 de…</t>
  </si>
  <si>
    <t>Quintanilia</t>
  </si>
  <si>
    <t>…s rápidos, ter muy cierto que en Chile se halla tremolando la bandera españo minan esta alta empresa. La rebelión vencida desaparece en los la , y á la cabeza de aquel gobierno el coronel Quintanilia. Que mares. ¡Fernando vti y su Libertador se abrazan! Los manes de este habia descubieito una conspiración dispuesta á quitarle la Henrique iv y Luis xiv se aplacan y se consuelan. Nuevos lazos vida; pero que los once cabecillas de la trama fueron decapita va…</t>
  </si>
  <si>
    <t>Quirós</t>
  </si>
  <si>
    <t>…acerle un apuntes de aquella fecha, sirvió también la memoria presentada hombre extraordinario. No hay mas que verlo para conoce» que al consulado de Veracraz por su secretario el capitán Quirós en debe tener una fuerza prodigiosa: para él no son nada las cosas 24 de Enero de 1817, remitiéndose á la referida época de 1809. mas extraordinarias: de una manotada hecha al suelo un grueso El que vamos á publicar de la decadencia, tiene muchos au tabique;…</t>
  </si>
  <si>
    <t>Quirós, Bernardo</t>
  </si>
  <si>
    <t>Bernardo Quirós</t>
  </si>
  <si>
    <t>…es y Prada, D. Josef de Rada, D. Josef Arencon, subteniente; D. Francisco Mier, id del ba D. Manuel Moscoso Peralta, D. Josef Villegas de la Concha, tallón ligero Leales Corianos; D. Bernardo Quirós, alférez, D. Juan Behic, señores Behic, Tanébot y compañía. con su asistente; D. Francisco Caro , subteniente del batallón de Se halla vacante la plaza de maestra de niñas de la villa de Sto. Domingo; D. Antonio Alvarez de Toledo, cadete de dra Mondejar, á oc…</t>
  </si>
  <si>
    <t>Quitamente, Josef</t>
  </si>
  <si>
    <t>Josef Quitamente</t>
  </si>
  <si>
    <t>…Madama Ja Del- vero, teniente primero D. Manuel Noriega, ídem D. Manuel fina y Madama la Duquesa de Berry , se han trasladado inmedia Ríos, ídem D. Francisco Grados, idem segundo D. Josef Quitamente al sitio Real de S. Cloud. roga, idem D. Josef Carrillo, subteniente D. Josef Perez, ídem Se esperan sucesivamente detalles, que se darán al público con D. Juan Barron, idem D. Lorenzo González, idem D. Josef la mayor prontitud posible. Castro, ídem D. Josef…</t>
  </si>
  <si>
    <t>R, Joseí Antonio</t>
  </si>
  <si>
    <t>Joseí Antonio R</t>
  </si>
  <si>
    <t>…illa de Almodovar del Campo, Mejicano........... 1.216;} Francés................... 9-93 vuela por medio de sus representantes D. Olallo Gutiérrez y Peruviano.......... 7209 „ . ■ D. Joseí Antonio R.uiz, Fr., D. Juan Bautista de Pineda, del Pago cierto............. 12.9682» orden de Calatrava, cura párroco, D. Joaquin Perez de Contrexas y D. Pasclial Morales, capitán de cuerpos francos, y teniente . El Nevi-Times al publicar este mismo artículo dice: ,, A…</t>
  </si>
  <si>
    <t>R, Juan Pagés y</t>
  </si>
  <si>
    <t>Juan Pagés y R</t>
  </si>
  <si>
    <t>…y C.rrSar- Tratado de las diferentes preparaciones del oro, y nuevo mé riá. A.rrSestrina. A., y V. R.=S. Lorenzo del Escorial. A. y V. todo de curar las enfermedades venéreas, por D. Juan Pagés y R.rsSolsona, los párrocos de la diócesis.ssSigüenza, la Univer— Escola , individuo del Real colegio médico de esta corte, y socio sidad.rtSoiana. A.=S. Quirce. C.u=Salamanca y el Miror, los de la Real academia de medicina de la misma. Este método tan sexmeros de…</t>
  </si>
  <si>
    <t>R, Julián de</t>
  </si>
  <si>
    <t>Julián de R</t>
  </si>
  <si>
    <t>…o ai frente de vuestras legiones: rodeadlo! Coroneles inclusive; y se compone de los vocales D. Juan de „ Si no podéis defender vuestras riberas, retiraos al interior Henestrosa , D. Julián de R.etamosa, D. Gregorio Rodríguez, y abandonad al enemigo vuestros pueblos desiertos, que él mis D. Francisco Antonio Diz y D. Josef Salvador López del Pan; mo se destruirá faltándole los recursos. Numerosos cruceros cor siendo Secretario el Oficial mayor de la s…</t>
  </si>
  <si>
    <t>R, M.</t>
  </si>
  <si>
    <t>M. R</t>
  </si>
  <si>
    <t>…nos, el objeto de la censurarle 1824, escrita en Salta á 16 de Enero último por el brigadier S. S. León xn en la Encíclica anunciada en la gaceta de 29 de fT). B. E., y dirigida á D. M. R., capitán general de F., resi Junio último. Los suscriptores acudirán á recoger el torr.02.0 del dente en esta corte. Antiguo Testamento, adelantando 25 rs. por el 3.0 que se está Por ella se ve que el ejército de S. M, en el discurso deí año ya imprimiendo. H…</t>
  </si>
  <si>
    <t>Ra, Agustín</t>
  </si>
  <si>
    <t>Agustín Ra</t>
  </si>
  <si>
    <t>…vor tual Síndico Procurador, Licenciado D. Francisco Josef de Que— de los extrangeros que se han establecido en nuestro pais de siete sada. y Comandante de armas, Teniente Coronel D. Agustín Ra años á esta parte, y que su conducta no inspira al Gobierno nin món de Cervantes. T ' ~ gún rezelo. Y esta excepción comprenderá cerca de io9 indivi „Empero Santiago no pretende recomendarse sola: igual duos. Por lo que hace á los otros, es tanto mas urgente…</t>
  </si>
  <si>
    <t>Ra, Mateo</t>
  </si>
  <si>
    <t>Mateo Ra</t>
  </si>
  <si>
    <t>…on de hoy, en que tiene ábien comunicarle el nombramiento que ha el tenor de aquella, bajó el apercibimiento que contiene, y el de hecho en el Sr. coronel del batallón de Arequipa D. Mateo Ra qué, publicada én la gaceta, les parará eí mismo perjuicio que si mírez para mandar la columna móvil, que ha de conservarse en les fuere notificado en persona. esta ciudad mientras le sea dable, y que se faciliten á dicho gefe CAMBIOS. los cuarteles y racione…</t>
  </si>
  <si>
    <t>Ra-, Josef</t>
  </si>
  <si>
    <t>Josef Ra-</t>
  </si>
  <si>
    <t>…n iglesia colegial de Tala vera , arzobispado de Toledo, vacante por 4."0; y los editores se proponen dar impresos los dos primeros fallecimiento de D. Joaquín de Mena Legardon, á D. Josef Ra- para el 30 de Noviembre , y los restantes para el 6 de Diciem jnon Romeral: para la canongia de la misma, vacante también bre , á precio muy moderado. Se venderán en la librería de Capor el propio D. Joaquín, á D. Josef María Benavente: para la lleja. canongi…</t>
  </si>
  <si>
    <t>Rabo, Juan</t>
  </si>
  <si>
    <t>Juan Rabo</t>
  </si>
  <si>
    <t>…ular las órdenes de. S. M. Juan Asen jo. = FJ regidor. Curios Luis Contador.cnEl regidor __Una carta de jalapa, su fecha i r de Febrero, anuncia que es Tomas Jiménez cél Rio.zzF.l diputado Juan Rabo$o.=El dípu-r tá para concluirse un convenio' con los comisarios británicos, tado Ambrosio Romero.rcEl procurador síndico general Vicente por el que serán admitidos los géneros ingleses, con tal que va . Álvarez de Lara.ccEl síndico personero Josef Ariás-Como…</t>
  </si>
  <si>
    <t>Rada, Josef</t>
  </si>
  <si>
    <t>Josef Rada</t>
  </si>
  <si>
    <t>…■, qus ría de Ripoll, á D. Fr. Miguel de Parreila. esto lo repitieron varias veces, hasta que los disipó una ronda; y que entre ellos habia dos frailes, según supo del gefe de la D. Josef Rada, presbítero, descoso de aliviar las obligacio ronda; y concluye: si este suceso fuese aislado á mi persona, y nes del Estado, y en prueba de los sentimientos de amor que le solo en aquella ciudad, no seria mi opinión cual la llevo mani animan hacia la Real Pe…</t>
  </si>
  <si>
    <t>Rada, Josef de</t>
  </si>
  <si>
    <t>Josef de Rada</t>
  </si>
  <si>
    <t>…o el 25 del corriente: Isidoro Reaño, D. Pedro Tagle, Sres. Le Deist, Kibalan, Lesea D. Miguel Guzman, teniente de húsares de Fernando vii; y compañía, D. Josef Cifuentes y Prada, D. Josef de Rada, D. Josef Arencon, subteniente; D. Francisco Mier, id del ba D. Manuel Moscoso Peralta, D. Josef Villegas de la Concha, tallón ligero Leales Corianos; D. Bernardo Quirós, alférez, D. Juan Behic, señores Behic, Tanébot y compañía. con su asistente; D. Francisc…</t>
  </si>
  <si>
    <t>Rada, Pedro Josef de</t>
  </si>
  <si>
    <t>Pedro Josef de Rada</t>
  </si>
  <si>
    <t>…ses de suspensión de empleo á no de Tejada Sánchez, de idem; los testamentarios ó herederos D. Miguel Gumbau, capitán graduado de caballería séptimo de D. Isidoro Reaño, del Perú; D. Pedro Josef de Rada, de provisional. En libertad, y que le sirva de castigo el tiempo de Cartagena; D. Manuel Moscoso y Peralta, de Arequipa, y Don prisión á Ginés Cano , Joaquín Navarro , Diego García, An Pedro Tagle, también de Lima; á fin de que acudan por sí ó tonio Toribio,…</t>
  </si>
  <si>
    <t>Rafael</t>
  </si>
  <si>
    <t>…ía mi fuerza. D. Nicanor Diaz Lavandero: para la de Almansa á D. Juan Duró la acción media hora con la obstinación mas infernal Antonio Bernal: para la del Puerto de Santa María á D. Rafael que puede figurarse, hasta el término de cesar los fuegos y ata Abreu: para la de Rute á D. Fernando López y Villen: para la carse á la bayoneta. Mas el valor de los Sres. gefes, oficiales y de Huesear de Baza á D. Mariano Cosío; y para la vara de te tropa ar…</t>
  </si>
  <si>
    <t>…a corbeta. Se conjeturaba subteniente D. Domingo Encalada, idem D. Josef Vizcarra. que á la fecha podría estar en el puerto de Chiloe. Añade que Ayudantes de Riva Agüero. Teniente coronel D. Rafael con motivo de esta noticia la expedición que debia salir de Val Reina, sargento mayor D. Josef Antonio de la Banda, capitán paraíso para invadir á dicha provincia de Chiloe quedaba en sus D. Francisco Herrera. pensión. Núm. 11 de los Andes. Empleado en la com…</t>
  </si>
  <si>
    <t>…roducida solo por los sentimientos de nues de un acreedor, y se declaró nula cualquiera venta que da ella te tros corazones.=Juan Mediavilla de la Torre.” hiciese sin licencia del Sr. D. Rafael. Paz y. Fuertes,,.alcalde, da, S. M. oyó con su acostumbrada afabilidad la expresión da la Real Casa y Corte; ahora se. hace saber _^ue por .providencia fidelidad y adhesión á su Real Persona de los voluntarios Rea de dicho señor, refrendada del .escribano de…</t>
  </si>
  <si>
    <t>Ramírez</t>
  </si>
  <si>
    <t>…o que va de la Fuente Caste dente de Gibraltar el ex-secretario de Estado, Pando, y los ede llana al portazgo, la cual la divide el camino que de 1a puerta de canes que fueron del general Ramírez, Miranda y Morales. Se los Pozos va á Chamartin, la que comprende 32 fanegas, 4 ce cree que estos dos pasen á incorporarse con el ejército de S. M. lemines y 22 estadales, que á ago rs. fanega vale 8107 con 19 en el Perú. mrs. Otra frente de la puerta de la c…</t>
  </si>
  <si>
    <t>…hallaba con 39 hombres á 40 leguas. Que luego que se re de Torretagle. Hecho esto, y después de haber dejado al general unió á la división, supo que las reliquias dei ejército del general Ramírez con una fuerza de i9 hombres para guarnecerla ciudad, Santapruz se habian dirigido al Norte para sostener á Riva— partió á reunirse con Canterac, para obrar contra Bolívar, que Agüero, llevándose parque y armamento sobrante, y dándose desde el 26 marchaba ret…</t>
  </si>
  <si>
    <t>Ramírez, Manuel</t>
  </si>
  <si>
    <t>Manuel Ramírez</t>
  </si>
  <si>
    <t>…erales nos ponderan sin El de Brigadieres á los coroneles D. Miguel Atera, D. Anto cesar las repúblicas del Nuevo Mundo: tan pronto prefieren á la nio Vigil, D. Pablo Echevarría , D. Manuel Ramírez , D. Mar de los Estados-Unidos como á la de Colombia, la de Méjico y tin Ruiz Somocurcio, D. Fernando Cacho, D. Ignacio de Lan— la del Perú. Para ellos solo la república es el mas perfecto de los dururi, D. Josef Ramón Rodil, D. Baldomero Espartero, Don gobie…</t>
  </si>
  <si>
    <t>Ramirez, Manuel</t>
  </si>
  <si>
    <t>Manuel Ramirez</t>
  </si>
  <si>
    <t>…su provisión. . , , ,, - Primer regimiento de infantería de linea del Cuzco. Grado de , Discurso que demuestra la dirección que cbnvendria dar al coronel al teniente coronelmayor D. Manuel Ramirez; y el de camino real de Francia en la provincia de Guipúzcoa, y la,po teniente coronel al capitán D. Manuel Calleja. sibilidad de .comunicar los dos mares atravesando la misma pro- j Estado.mayor general. El empleo de comandante efectivo de vlncia y reino de…</t>
  </si>
  <si>
    <t>Ramírez, Mateo</t>
  </si>
  <si>
    <t>Mateo Ramírez</t>
  </si>
  <si>
    <t>…callao. dinarias. A las ocho entró en Ja cámara de S. M. el Limosnero mayor acompañado de Monseñor obispo de Hermópolis, primer ¡¡Oficio del Sr.. coronel del batallón de Arequipa D. Mateo Ramírez, Limosnero y&lt;del tíler.o deda'Real capilla-. SS. AA. RR. Mon- comandante en gefe de la columna móvil de operaciones de Lima,’ sieur, ¡Monseñor; éf duque, de Angulema y Madama la duquesa al Ti*, brigadier' gobernador del Callao, y comandante general de de Berr…</t>
  </si>
  <si>
    <t>Ramirez, Mateo</t>
  </si>
  <si>
    <t>Mateo Ramirez</t>
  </si>
  <si>
    <t>…a de Aragón, para que en el término de 60 dias por que el nombramiento practicado en la digna persona del Sr. coronel se ha prorogado el que se anunció en la gaceta de 22 de Julio D. Mateo Ramirez de segundo gobernador, y para el mando de último, y finarán en 3 de Noviembre próximo, se presenten * la columna móvil y demas facultades que V. S. ha tenido por deducirlo en su tribunal por la escribanía de Joaquin Quilez; pues conveniente conferirle, Todo r…</t>
  </si>
  <si>
    <t>…to mayor general.-zz de Marzo á las siete de ¡a tarde de 1824.=E1 teniente coronel Cuartel general en Pativilca á 11 de Febrero de 181^..—Al Sedar capitán Manuel de la Canal.rzSr. D. Mateo Ramirez, coman comandante O. Casto Josef Navajas. Señor comandante: Las dante en géfe de la columna móvil de Luna. críticas circunstancias en que se halla la causa de la patria exigen „Estado mayor divisionario del Callao y su costa—Anuncio. imperiosamente iaS mas ac…</t>
  </si>
  <si>
    <t>…al comandante 18.379.. .. 500........................... Jacn. D. Josef Ramón García: la tenencia coronela del mismo al se 6,785.... 50a............................ Madrid. gundo comandante D. Mateo Ramirez: grado de teniente coro nel á los capitanes D. Manuel Znmarán, D. Pantaleon Corba- ‘ AVISO. lán y D, Josef Gregorio Osma: de capitán á los tenientes Don Penctrado'S. M. de la importancia del estudio de la minera Hipólito Guerrero, D. Rafael Sarmiento y D. Est…</t>
  </si>
  <si>
    <t>Ramírez, Ol Maíep</t>
  </si>
  <si>
    <t>Ol Maíep Ramírez</t>
  </si>
  <si>
    <t>…-j oAlr.;de Beckíendorf, que concurrió á salvar las embarcacio do de coronel de infantería. d"' nes, ilegó^ al palacio del Emperador extenuado de fatiga y empa . Ar'guipa. -Primer comandante Ol Maíep Ramírez, grado ds pado en agua-. S. M. mandó darle vestidos de su guardaropa , y corr., el de infantería. '- ' "v- • ’ por su misma mano le dispuso todo lo que necesitaba en su ac- t Gerona. Primer comandante D. Cayetano Amelkr, grado d« ítual-estado, condecorándole…</t>
  </si>
  <si>
    <t>Ramón</t>
  </si>
  <si>
    <t>…rés, probi SS. MM. y AA. han asistido hoy igualmente á la iglesia á dad y amor ai Rey, quien lo colmó de gracias desde que salió oir cantar la Pasión. Concluida la misa, el Doctor D. Ramón de la opresión en que Jo habían tenido sus desleales vasallos. Montero tomó posesión de una Canongía á presencia de SS. MM. Entre sus virtudes públicas y privadas sobresalía su amor y y AA., quienes se dignaron pasar á la sala capitular, donde es zelo por lá…</t>
  </si>
  <si>
    <t>…re ye con el primer maestro director D. Cayetano Fernandez Villamil. dolor á su hermano anegarse, y ¿I obligado con una fuerza in Fueron examinados en.aritmética D. Josef Castioz, D. Ramón vencible á mantenerse quieto en la ribera. Vosotros habéis en Santos, D. Ramón Torres Espinosa, D. Cirilo Peña, D. Joa vuelto la Europa en una interminable cadena de conspiraciones. quín .Quintero, D. Josef Blas Díaz , D. Julián Varela de Seijas, Vosotros hab…</t>
  </si>
  <si>
    <t>…ntativo (2). son los mas notables el médico de Cádiz Aréjula, el conde de El Diario de Paris. Este periódico es un tercero contra quien Taboada, D. Ramón Villalba, Florez Estrada, D. Ramón chocan los periódicos mas opuestos entre sí; pero asi como es el Adan , D. Rodrigo de A randa y D. Josef Peón. blanco de sus tiros, es también el punto donde se abrazan; prodi __Los católicos del condado de Tuam en Irlanda acusan al Ar gio que no, es de los m…</t>
  </si>
  <si>
    <t>…Afli suficiente la carcelería que ha sufrido. A Demetrio Requena , Don gidos, donde se cometió el asesinato, Josef Morales, cabo del Josef Fernandez Neira, D. Josef Vena y Aguiar, D. Ramón resguardo, Antonio Vallejo y D. Josef Rodríguez, ayudante de María Artcaga, D. Fernando Sánchez Gil, D. Luis Mendo esta plaza, sufrieron la pena de horca, presenciándolo Josef Ma za, Isidro Amigo y Juan Suarez, les absuelvo libremente y sin ría Vieti, con arr…</t>
  </si>
  <si>
    <t>…rsona del D. V¡céftteGa^jri';:Dl;Jüáii Mofana-y D. JuanGarridé: decaí- Rey; á fiódeéJUe dentro del:perentorio término de 30 días, que pitan á los ténierttes D.; Manfud'María Vilay D. Ramón de-Ro- :pgr tirimefó^se léS prefija, tompar-efccán á deducirle por- sí ¡ó por jás y D. Luií Baceti: de teniente á los subtenientes D.-EliasGab- medio' de^próciirador á la* escribanía‘de dicho júzgádo* privativo, cía y^D, Frafacjíco González; "y el de subtenie…</t>
  </si>
  <si>
    <t>…se vid obligado por r lentin Ferraz, grado de coronel de caballería. runa terrible tempestad á arribar en el puerto de Douvres. Este - Dragones de ¡a Union. Teniente coronel mayor D. Ramón barco habia sufrido averías considerables que exijían pronta re Gómez de Bedoya, grado de coronel: dé caballería; capitanes Don ' paración ; y no pudiendo permanecer la trópa que llevaba á bor- ■ Josef Castro y D..Manuel de la&gt;Canal, grado de teniente ,coro-…</t>
  </si>
  <si>
    <t>Ramón, Ignacio</t>
  </si>
  <si>
    <t>Ignacio Ramón</t>
  </si>
  <si>
    <t>…do.’La SantaEscriturá se EI'Rey nuestroSefiorsé ha servido elegir para el obispada propaga en cercá'/de-mil sociedades bíblicas, cuyo número se va. de León , vacante por muerte de D. Ignacio Ramón dé Roda, i multiplicando mas cada dia. En 1800 notenian-dos misioneros D. Joaquín Abarca, Doctoral de. la iglesia catedral de Tara zona: evangélicos mas que 157 establecimientos én todo, el mundoen. para el de'Csnafiay por fáHecíinientq dé D. Manuel Verdugo,…</t>
  </si>
  <si>
    <t>Ramón, Josef</t>
  </si>
  <si>
    <t>Josef Ramón</t>
  </si>
  <si>
    <t>…coronel D. Casto coronel D. Casto Navajas llegó momentos después de concluida Josef Navajas, comandante del escuadrón de lanceros del Perú, la carga á reforzarme de orden del Sr. brigadier D. Josef Ramón horrorizado con el contexto del oficio que se inserta á continua Rodil, comandante general de todas las tropas de esta costa. ción , no hubiese detestado la comisión infame á que se le desti La comportación de los Sres. oficiales y tropa que me acom naba, res…</t>
  </si>
  <si>
    <t>Ramón, Juan</t>
  </si>
  <si>
    <t>Juan Ramón</t>
  </si>
  <si>
    <t>…de pólvora junto á la fuente de Neptuno, la cual repre Antonio León de Prada: para el de Sisante y Vara de Rey á sentaba un arco triunfal con tres puertas y un castillo. Al primer D. Juan Ramón lbarra: para el de Moya á D. Rafael Josef Cas cañonazo apareció un globo iluminado, que subió á tanta altu tilla: para el de Boñar á D. Jacinto Monasterio: para la vara ra que la vista no pudo determinar. Luego siguieron diferentes de alcalde mayor de Murcia,…</t>
  </si>
  <si>
    <t>Ramos, Bartolomé</t>
  </si>
  <si>
    <t>Bartolomé Ramos</t>
  </si>
  <si>
    <t>…Salvador de NOTICIAS DE ESPAÑA. la Gándara: para tres capellanías de coro de la iglesia catedral de Cuenca, vacantes por fallecimiento de D. Miguel Cruceta, Málaga 18 de Octubre. D. Bartolomé Ramos y D. Claudio Echevarría, á D. Dionisio La Real y militar orden de la Merced ha celebrado en este Herraiz, D. Severo López Esteban y D. Joaquín Ramírez; y para convento el capítulo general, que presidió el Excmo. y Rmo. una media ración de la iglesia catedral de Córdoba, vacante por…</t>
  </si>
  <si>
    <t>Ramos, Juan</t>
  </si>
  <si>
    <t>Juan Ramos</t>
  </si>
  <si>
    <t>…. rs. vn. La persona que quiera hacer postura acuda dentro del Legión Peruana. Sargento mayor D. Francisco Benavides, propio término á dicho Sr. Juez y citada escribanía, donde se capitán D. Juan Ramos, teniente D. Andrés Eanda, ídem Don admitirán las que se hicieren siendo arregladas. Antonio Mas, subteniente D. Manuel Riberos, ídem D. Josef Por providencia del tribunal del consulado de Cádiz se cita Alcántara , pasó en su clase al batallón de Arequipa, íd…</t>
  </si>
  <si>
    <t>Ramos, Vicenta-</t>
  </si>
  <si>
    <t>Vicenta- Ramos</t>
  </si>
  <si>
    <t>…habiendo llamado á los ría lgnacia Nieto,.D. Antonio Barrio,:Doña María Eusebia liberales en su auxilio, claro es que pretende fundar la doctrina Fowy Ataré», Doña María Velasco, Doña Vicenta- Ramos y del liberalismo sobre las ruinas del evangelio. Véase si ho el si Vadillo, Doña Tomasa Almarza, Doña Melchora Menaza, guiente párrafo de la memoria de Mr. Carlos Remusat, que man Doña María dél Carmen ,y Doña Mañuela Herrera, D, Juan de dó imprimir la socie…</t>
  </si>
  <si>
    <t>Rando, Josef Gómez</t>
  </si>
  <si>
    <t>Josef Gómez Rando</t>
  </si>
  <si>
    <t>…ilo claro y sucinto, por lo que mere- ¡ vacante por promoción de D. Narciso Crooke al arcedianato ti ció los elogios del Papa de feliz memoria Pío v-i. Un tomo en tular de ella, á D. Josef Gómez Rando: para dos medias racio 8.° de excelente impresión y 132 páginas, á 4 rs. á la rústica y nes de la propia iglesia catedral, vacantes por fallecimiento de 6 en pasta. D. Ju3n de Sevilla y ascenso de D. Diego Sánchez de la Torre á Simón de Nantua ó el Mercader f…</t>
  </si>
  <si>
    <t>Ranedo, Francisco</t>
  </si>
  <si>
    <t>Francisco Ranedo</t>
  </si>
  <si>
    <t>…algan á la defensa de aquellos, y aun sean Alava conducía preso el 16 del pasado á la cárcel de Búrgos á sus encomiadores, solo estaba reservado para el siglo de las luces, un tal D. Francisco Ranedo, promotor fiscal que fue del juzga y para la época en que parece que se desea cambiar el bien en do de primera instancia de aquella ciudad; y noticioso de que el mal. A los atentados mas atroces contra la sociedad se les bau reo habia hablado aquella tarde co…</t>
  </si>
  <si>
    <t>Raquea, Josef López</t>
  </si>
  <si>
    <t>Josef López Raquea</t>
  </si>
  <si>
    <t>…se contenta con decir que por mas que se desee ppr nando Aguirre, ,Abogado-dedos,Reaks Consejos;,para la d.e una parte el establecimiento de un Gobierno monárquico en es Sevilla á D. Josef López Raquea»-, tFiscal; electfy.de. aquella Real tas diferentes provincias, ó que por otra se ofrezcan algunas di Audiencia: para la deSegorí»:» D. M*r¡íW&lt;&gt;:Ppqhaí.Abogado, ficultades, su Gobierno no puede considerar esto como una con residente en Toledo: para la-de.Saín…</t>
  </si>
  <si>
    <t>Raulet</t>
  </si>
  <si>
    <t>…sado después cito colombiano, que se hallaba en la ciudad de Arequipa, man de la carga , y determiné que el comandante Echezarraga con las dada por el general de brigada Aliller y coronel Raulet. dos primeras se dirigiese por el frente á paso corto, mientras yo A las doce de la mlsmni noche llegué á la división de los ca marchaba con lo restante por el flanco derecho á tomar la izquier minos que dirigen á la ciudad por Cangallo y el Borero, y según d…</t>
  </si>
  <si>
    <t>…también Ies acompañaron. decantados colombianos han perdido casi toda su caballería man Los beneméritos habitantes ¿c, pueblo de Arequipa, que tan dada por el general Miller y el coronel Raulet, y presidida por tas pruebas tienen dadas en favor de nuestra cau-.a , dieron este el en gefe de su ejército Sucre y el de la división de Chile Pin dia ia última; pues desde el momento que empezamos ñ ocupar to; los cuales hubieran caído indispensablemente en…</t>
  </si>
  <si>
    <t>…á Sorasora, tu ejército de Sucre, que era lo que faltaba para completar la obra. vo aviso de que se avistaban partidas enemigas. El ejército tomó Con este movimiento se obliéó al coronel Raulet á retirarse las alturas inmediatas, y al aclarar el dia se vió el enemigo si á Arequipa con los escuadrones que habían avanzado hasta Pu tuado en la pampa ó llanura del camino que va de Oruro á So cará y Juliaca: que en la incertidutríbre de si esperarían los…</t>
  </si>
  <si>
    <t>Rauzan</t>
  </si>
  <si>
    <t>…smas personas mente de la dirección de los trabajos políticos del ministerio de y el general conde D’Arbaud-fougues con su plana mayor y toda Negocios extrangeros, reemplazando al conde Rauzan, que se la oficialidad de la plaza.y departamento, y todo el dia estuvie ocupará en otros asuntos. ron engalanados los balcones y ventanas“de la ciudad con visto ,,Palacio de las Tullerías 6 de Junio &amp;c.” sas colgaduras, compitiendo todos los vecinos en dar p…</t>
  </si>
  <si>
    <t>Raya, Blas</t>
  </si>
  <si>
    <t>Blas Raya</t>
  </si>
  <si>
    <t>…bierno de las Milicias provinciales. (Id.) do el título competente para Ja. enseñanza.-Las solicitudes se di Otra id. en que se manda conservar el fuero á los individuos rigirán á D. Blas Raya, Secretario de Cabildo. del ejército llamado constitucional. (Núm. 17.) Se halla vacante la plaza de médico en la villa de Torrljos, Real declaración aprobando el convenio concluido entre el provincia de Toledo, su población 440 vecinos, distante 4 le primer…</t>
  </si>
  <si>
    <t>Raya, Juan</t>
  </si>
  <si>
    <t>Juan Raya</t>
  </si>
  <si>
    <t>…ado del consejo soberano', y ácafcán de arrebatarnos En el juagado del Sr. D.Manuel Josef Rubio, Teniente Cor un Padre querido, un Monarca venerado.''-1 ‘ regidor, y escribanía de D. Juan Raya, se convoca álos que ten ,; AI primer silencio de la consternaóibn'¿tícéden lágrimas de gan derecho á los bienes de D. Luis Pereira de ia Gnu dia, natu— rabia y dé desesperación, y no conociendo el dólar' límite algu ral y vecino qnc fue de esta villa , y fal…</t>
  </si>
  <si>
    <t>…que vean el precipicio á comparezcan ante el Sr. D. Dionisio Ca talan, Teniente Corre que los conducen los partidarios de la democracia. gidor dé esta villa, por la escribanía de D. Juan Raya, á usar da - Nota. ; Este papel, impreso, se halla en nuestro peder: en ¿1 sus acciones. se prueba hasta la evidencia la imposibilidad de .podes consoli Doña María Jacinta de Ugarte de ia Cruz Aedo, Condesa darse república en ninguna parte de las provincias e…</t>
  </si>
  <si>
    <t>380</t>
  </si>
  <si>
    <t>…dos los españolea domiciliados: los ciesen a la lláná; y él pliego dé condiciones se manifestará en que tuvieron la dicha de, escapar de la matanza han abandonado lá escribanía dé D. Juan Raya. EN LA IMPRENTA REAL</t>
  </si>
  <si>
    <t>Re, Rafael</t>
  </si>
  <si>
    <t>Rafael Re</t>
  </si>
  <si>
    <t>…o de la ciu-r Rogaba en la misma carta á Mr. Robertson (autorizado pa dad de Soria, refrendada del escribano Juan Antonio González, ra negociar un empréstito) que contribuyese con D. Rafael Re se cita y emplaza por segundo término á todas las personas que venga ( Plenipotenciario de Colombia) para que cuanto antes se se crean con derecho á los bienes que han quedado por la muerte realizase. Le hablaba de la Ocupación que esperaba conseguir de intes…</t>
  </si>
  <si>
    <t>Real, An-r</t>
  </si>
  <si>
    <t>An-r Real</t>
  </si>
  <si>
    <t>…arios conciliares. ( Idem.') ' la librería de lllescas. &gt;: , . . s Real decreto sobre el plan general de .estudios. (Núm. 14a:) Seis valses nuevos y ségunda, tanda de rigodones de D. An-r Real orden sobre la creación de un depósito comercial, (Idem.) dres Belluzzi, arreglados; para, fortepiano, por D. Josef Noiíó. •Otra sobre el modo de proceder contra los pueblos morosos Véndese á 6t rs. cada ejeiriplur en el almacen.da música de la ca en el pago…</t>
  </si>
  <si>
    <t>Real, Gobernador del</t>
  </si>
  <si>
    <t>Gobernador del Real</t>
  </si>
  <si>
    <t>…. mente afligen en los lances de igual naturaleza. S. M. tuvo á bien remitir la sentencia con la causa al Exce No es menos Laudable el porte del distinguido cuerpo de vo lentísimo Sr. Gobernador del Real y supremo Consejo para su ■ luntarios Realistas, pues que el Excmo. Sr. capitán general en examen; y conformándose con su parecer, por Real resolución vista de la conducta que observó, la exactitud con que ha pres de 1.° de este mes se ha servido aprobar dich…</t>
  </si>
  <si>
    <t>Real, Miguel García Guerra la</t>
  </si>
  <si>
    <t>Miguel García Guerra la Real</t>
  </si>
  <si>
    <t>…de esta pro de la Piedra y Urrutia: para la de Mansilla de las Muías á Don vincia por medio del Excmo. Sr. Secretario del Despacho de la Joaquín Perez Minayo: para la de Iznajar á D. Miguel García Guerra la Real orden que dice asi: Manfredi: para la de Tavara á D. Francisco Sainz Pardo; para „ Ha merecido la aprobación del Rey nuestro Señor el con lá de Sabiote á D. Josef Antonio Sánchez García; y para la de sentimiento, que á invitación del Sr. General en gefe del e…</t>
  </si>
  <si>
    <t>Realista</t>
  </si>
  <si>
    <t>…igos del virey LaAsimismo se ha servido S. M. nombrar y promover á algu serna; concluye asi: nos intendentes, y trasladar á otros á distintas provincias, en la „Va la proclama del general Realista (Otailefajá los pueblos forma siguiente.4, para la intendencia de la provincia1 de Extre del Perú, impresa en Potosí, publicada en Tupirá por bando y madura , por retiro de D, Justo Pastor Perez , se ha dignado- con repiques de campanas.... Debe el general co…</t>
  </si>
  <si>
    <t>Reaño, Isidoro</t>
  </si>
  <si>
    <t>Isidoro Reaño</t>
  </si>
  <si>
    <t>…ncepción Navarro. En seis meses de suspensión de empleo á no de Tejada Sánchez, de idem; los testamentarios ó herederos D. Miguel Gumbau, capitán graduado de caballería séptimo de D. Isidoro Reaño, del Perú; D. Pedro Josef de Rada, de provisional. En libertad, y que le sirva de castigo el tiempo de Cartagena; D. Manuel Moscoso y Peralta, de Arequipa, y Don prisión á Ginés Cano , Joaquín Navarro , Diego García, An Pedro Tagle, también de Lima; á fin de…</t>
  </si>
  <si>
    <t>Reaño, Josef Sánchez</t>
  </si>
  <si>
    <t>Josef Sánchez Reaño</t>
  </si>
  <si>
    <t>…os los deberes, todas las re jada Sánchez, D. Josef Morales Atambüru, D. Pedro Josef de laciones, tanto de la vida privada como de la social y política, Rada , la testamentaría dé D. Josef Sánchez Reaño, D, Manuel se hacen mas nobles y mas augustos; todos los vínculos vienen á Moscoso y Peralta, D. Pedro.Tagle, D. Josef Villegas ce la ser más sagrados. No es ya el nombre vanó de una ley impoten Concha y líint, para que en el nuevo término de tres meses acu t…</t>
  </si>
  <si>
    <t>Rebollar, Manuel del</t>
  </si>
  <si>
    <t>Manuel del Rebollar</t>
  </si>
  <si>
    <t>…aquín, á D. Josef María Benavente: para la lleja. canongia vacante en la iglesia catedral de Falencia, por promo Segunda edición del catón metódico de los niños, corregida ción de D. Manuel del Rebollar al arcedianato de Briviesca, dig y aumentada según las observaciones hechas en la primera im nidad de la metropolitana de Burgos, á D. Josef Manuel de Vi presión. Se hallará en las librerías de Sanz, Rodriguez, Miva neo; y para otras dos canongías de la igles…</t>
  </si>
  <si>
    <t>Reboto, Marcelo Sánchez</t>
  </si>
  <si>
    <t>Marcelo Sánchez Reboto</t>
  </si>
  <si>
    <t>…locarse á la espalda del pretendido libertador,, con ejercicio ,' y para esta resulta al médico de Camara mas an que habia ya despachado correos anunciando una victoria Vién tiguo D. Marcelo Sánchez Reboto. dose cortado quiso Bolívar apoderarse de una altura para fortifi Igualmente ha conferido S. M. al mismo D. Bartolomé Pi— carse; pero imptdióselo Canterac, y embistiéndole entonces por fiera la plaza de próto-médico del ejército con la presidencia de retaguar…</t>
  </si>
  <si>
    <t>Recacho, JuanJosef</t>
  </si>
  <si>
    <t>JuanJosef Recacho</t>
  </si>
  <si>
    <t>…menor dilación.. Auditor, de guerra y Comisionado JUgip; que fue. én la provin Ei Príncipe; de Poiignac dice que el Gobierno francés no po cia de Málaga .-para la de A* tur jas. 4 D. JuanJosef Recacho, día aveqtiirar.su opinión ydeterminar la forma de un arreglo en Regente de la&gt; Audiencia de.Ovied«r! parala de Afila á D, Ma tre la España, y, sqs colonia* antes de la libertad del Rey Fer riano Milla Fernandez, Alcalde: mayor de Zamora: Para la de nando; po…</t>
  </si>
  <si>
    <t>Recalde, Juan de</t>
  </si>
  <si>
    <t>Juan de Recalde</t>
  </si>
  <si>
    <t>…jará en la Cochinchina, el Tong-King, Siain os ha favorecido.” y Su-Tchuen. Madrid 4 de Febrero. Atendiendo el Rey' nuestro Señor á los méritos y capacid id NOTICIAS DE ESPAÑA. de D. Juan de Recalde, Intendente honorario de Marina y-Te Havana 03 de Diciembre. sorero de la provincia de Galicia , ha venido S. M. en encargarle La tranquilidad y alegría siguen reinando nqui desde nuestra la Comisión de Liquidación de la Deuda pública, mandada esta resurrecci…</t>
  </si>
  <si>
    <t>Recaño, Domingo</t>
  </si>
  <si>
    <t>Domingo Recaño</t>
  </si>
  <si>
    <t>…aenz, Francisco fiscal idem: en iden:. Jaime y Juan Salomón, por conato de robo y aprehensión de Angel Blandí, por aprehensión de arma prohibida, fiscal Don arma prohibida, fiscal D. Domingo Recaño: en sumario, y pen Juan Josef Irurela : en sumario. diente de actuaciones pedidas al Excmo. Sr. Capitán general de Valencia. Noticia de los dias que S. Mi ha señalado para que se celebren las Antonio García, por heridas causadas á Barnier,cabo del extraccione…</t>
  </si>
  <si>
    <t>Recaño, Joaquín</t>
  </si>
  <si>
    <t>Joaquín Recaño</t>
  </si>
  <si>
    <t>…s; pero trasladados en Diciembre de 1821 los restos In de D. Josef Colunga, subteniente del mismo batallón, y á la del regimiento á ésta ciudad de Puerto Príncipe, centro de la de D. Joaquín Recaño, teniente del de Guias por sus recomen ) isla de Cuba, y residencia del tribunal de la Real audiencia, sus dables servicios. padecimientos fueron de otra esfera, que parece estaba reserva 4.0 Que al sargento 2.a Josef Moncayo, al tambor Manuel da en el libro…</t>
  </si>
  <si>
    <t>Recuero</t>
  </si>
  <si>
    <t>…ua quedarán en nada las tropas repu do sucesivamente las peticiones de créditos relativos á los domas blicanas. ministerios, cuya necesidad reconoce, concluye de este modo: , ,,EI coronel Recuero, seguido de 1200 hombres, ha enar „ Hemos hablado ya á VV. SS. del tratado hecho con la Es bolado el estandarte de la rebelión, apoderándose de algunos paña en el mes de Enero de 1824. Por este tratado la España se pueblos cerca de Jalapa, y desarmando á sus…</t>
  </si>
  <si>
    <t>Regadera, Domingo Sánchez</t>
  </si>
  <si>
    <t>Domingo Sánchez Regadera</t>
  </si>
  <si>
    <t>…tes nos quejábamos de la exportación que en metálico braltar á D. Josef Joaqujn Díaz de Ilarraza; y para el de Cor¡2 hacían los españoles, y ahora sufrimos como ovejas que hagan á D. Domingo Sánchez Regadera. Para ia vara de alcalde mayor lo propio ingleses y anglo-americanos...... Somos á i„ verdad de Rivadabia á D. Benito Feijoo Lobariñas; para la de Pasca muy inconsecuentes y superficiales..... El comercio pues que han na á D. Antonio Madolell: para la dé Vald…</t>
  </si>
  <si>
    <t>Regal, Antonio</t>
  </si>
  <si>
    <t>Antonio Regal</t>
  </si>
  <si>
    <t>…ra el segundo y último,el ao del mismo á la pro pia hora en el .insinuado parage. Habiendo acudido al Rey nuestro Señor el veedor yneral de la costa marítima del reino de Valencia D. Antonio Regal y demas individuos de los 10 distritos que la componen, en soli citud de que se les admita la donación que hacen de varios cré ANUNCIOS. ditos, importantes la cantidad.de 706,698 rs. 16 mrs. vn., pro cedentes de sueldos* que les pertenecieron en lps años de 1…</t>
  </si>
  <si>
    <t>Regás</t>
  </si>
  <si>
    <t>…puede concedérsele para que cada macolla produzca de adelantarlos para echar el paso. siquiera la miseria de 2 á 4 espigas, veremos que soio caben 12 Mas no satisfecho todavía el Sr. Regás con cst3 variación de granos en cada pie cuadrado, y á este respecto serán suficientes sus sembraderas, inventó otra, en disposición de que colocada en. q53 &lt;;rano$ para dejar bien empanada la fanega de tierra sobre Ja parte posterior del arado, y asegurada c…</t>
  </si>
  <si>
    <t>Regás, Antonio</t>
  </si>
  <si>
    <t>Antonio Regás</t>
  </si>
  <si>
    <t>vencimiento mas exacto sobre este punto, y manifestará hasta la de D. Antonio Regás para ver si podía disponer una sembra evidencia el enorme abuso que se hace de la semilla y de la pro dera que reuniese á la sencillez de su composición y baratura del ducción, para lo cual tomaremos por base la fanega de tierra de coste, las ventajas de dist…</t>
  </si>
  <si>
    <t>…agrada, y otra de fisica y química. Para ello les ha.se que el que ya disfruta: para Secretario-contador-bibliotecario á ñalado S. S. ixoo escudos romanos, que serán pagados anual D. Antonio Regás, visitador de fábricas de Madrid, con 3200 mente por el tesoro, á contar desde el mes de Octubre próximo, reales pagados de los fondos del establecimiento sobre los 8800 en que les dará posesión del colegio Monseñor Cardenal Paca, á reales que disfruta por es…</t>
  </si>
  <si>
    <t>Regente</t>
  </si>
  <si>
    <t>…a,*mftiw.i y en seguida la cobardía de haber ahandonado la posición de An,irpdoco, y fueron i ver todos k&gt;9 .eatablecimientp» púbÜOVs principales. ?&lt;# aceptad» alguna? gracias del príncipe Regente, temió el grande la noche asistieron al teatro , donde se represqnwba/* Mlft jddee- Qnente comprometerse, y abandonó á Pepe y á su proyecto, mma y la Mía Arsenia., y el di* 40 .salieron de la ciudad. pesesperanzado este d«.conseguir ep España lo que deseaba f…</t>
  </si>
  <si>
    <t>Regentin</t>
  </si>
  <si>
    <t>…rasco: para. Alcalde del Crimen de la „E1 domingo próximo, en Ferney-Voltaire, la compañía dé Audiencia de Sevilla á.D., Josef López de Requena; y para la momistas dirigida por el Sr. Regentin continuará sus ejercicios plaza de Juez mayor de Vizcaya en ¡a Chanciliería de Vallado- de fantasmagoría y juegos de suerte de simple fuerza. El payaso lid á D. Andrés García Drena. negro contribuirá con sus gestos á la risa de tus oyentes: los bo letines de…</t>
  </si>
  <si>
    <t>Regidoras, Dio</t>
  </si>
  <si>
    <t>Dio Regidoras</t>
  </si>
  <si>
    <t>…o de.Vera- A instancia.de la parte del Excmo. Sr. Marques de Astorea, cruz, compuesta ¡del primer Alcalde D. Ramón Garay y de los Conde de Altamíra, y en virtud de providencia del Sr. D. Dio Regidoras D. Manuel de la Serna y D. Pedro Gibaja La confe nisio Catalan, Teniente Corregidor de esta villa, se ha señalado rencia con el General duró hasta las seis de la tarde que se reti para celebrar junta general de los acreedores contra la casa de raron , y á las siete de…</t>
  </si>
  <si>
    <t>Reig, Eugenio</t>
  </si>
  <si>
    <t>Eugenio Reig</t>
  </si>
  <si>
    <t>…l: Rey con la mayor ve Por providencia de D, Estanislao Olpfis, Alcalde mayor de racidad, ños ha parecido digno de nuestros lectores. la ciudad dq Valencia, y oficio del escribano D. Eugenio Reig, ,,Reinaba el mayor-silehcio en toda la ciudad, y un,corto -se manda-citar á fos herederos testamentarios ab intcstato, y de número-de servidores fieles no-dejaban'hacía dos lioches la ante más que crean tener derecho á los; bienes de la herencia de Don cámar…</t>
  </si>
  <si>
    <t>Reina, Esteban</t>
  </si>
  <si>
    <t>Esteban Reina</t>
  </si>
  <si>
    <t>…er coronel á ios capitanes D. Pascual Bernedo y D. Josef Iriarte: nes que no sean festivo». de capitán á los tenientes D. Tomas Nuñe2 y D. Andrés Parra: de teniente al subteniente D. Esteban Reina: de subteniente al sargento primero D. Juan Pinedo. ANUNCIO. Batallón ligero granaderos de Reserva. Teniente coronel efec El Girador ante el tribunal de la razón ó Eítamert crítico del tivo de infantería al segundo comandante D. Agustín James. catecismo de la…</t>
  </si>
  <si>
    <t>Reino, Francisco Anto</t>
  </si>
  <si>
    <t>Francisco Anto Reino</t>
  </si>
  <si>
    <t>…do i los méritos y servicios blicación se dará principio á los ejercicios. del Conde de lbangrande, Contador de la Contaduría general del El Brigadier general de caballería ligera D. Francisco Anto Reino en 7 de Marzo de 1820, y actualmente Capitán de la pri nio Evaristo de Cabello y Mesa, ha tenido el honor de presentar mera compañía de fusileros del primer batallón de Voluntarios á SS. MM. y AA. un ejemplar de su gramátka-sinóptiea-franersarealistas de esta…</t>
  </si>
  <si>
    <t>Reino, Virey del</t>
  </si>
  <si>
    <t>Virey del Reino</t>
  </si>
  <si>
    <t>…estro muy augusto y católico Rey el Sr. D. Fer bido cumplimiento á lo decretado por S. M., y dispuesto por nando vii; los hice publicar sin demora en esta capital de par el Excmo. Sr. Virey del Reino en su bando de 11, ordenó su tido, con misa cantada y Te Deum con la mayor solemnidad y señoría que se reuniese el presente cabildo, que se había extin aparato, dando gracias á la mano sabia y justa del Omnipotente guido el año de 1820, con el fin de que se r…</t>
  </si>
  <si>
    <t>Reís, Joaquín Josef de</t>
  </si>
  <si>
    <t>Joaquín Josef de Reís</t>
  </si>
  <si>
    <t>…cha destreza los soldados franceses, de Peñaranda de Bracamonte i D. Joaquín Alvarez de Prado: arrojando con ios fusiles bombas de iluminación sobre el castillo. para la de Haro á D. Joaquín Josef de Reís: para la de Eerlan- En todo este tiempo hacia descargas la artillería, la cual dió ga á D. Manuel Antonio Barba: para la de Zueros á D. Remi nueva expresión á los fuegos. La noche era apacible y serena: el gio Romero Prieto: para la de la Mota de Toro á D. Ce…</t>
  </si>
  <si>
    <t>Reiz, Diego</t>
  </si>
  <si>
    <t>Diego Reiz</t>
  </si>
  <si>
    <t>…recibida de cierto número de miembros nio Pamo; y de subteniente á los sargentos primeros D. An podridos , cuya hedionda gangrena lucha inútilmente contra el drés de la Fuejtte , D. Diego Reiz y D. Isidro Serrano. (Se con fuego sagrado de la fidelidad de aquellos pueblos, lien icos en el tinuará. j hecho mismo d« manifestarse indiferente» en presencia dei tirano;</t>
  </si>
  <si>
    <t>Remacha, Juan Pedro Martínez</t>
  </si>
  <si>
    <t>Juan Pedro Martínez Remacha</t>
  </si>
  <si>
    <t>…epositario recibe un número de pagarés impresos, y del Duque á D. Andrés Torrente de Villena: para la de Alhencuando necesita dinero envía á pedirlo con uno de estos; siendo din á D. Juan Pedro Martínez Remacha: para la de Peñaranda ademas una especie de moneda corriente, con la cual se hace de Bracamonte á D. Santos Navarro : para la de Msmbeltran á cualquier pago, aunque sea del menor importe. La ventaja que D. Manuel Prudencio Sobrino: para la de Frigiliana á D.…</t>
  </si>
  <si>
    <t>Remacha, Miguel LopcZ</t>
  </si>
  <si>
    <t>Miguel LopcZ Remacha</t>
  </si>
  <si>
    <t>…a curiosidad i la política que hace dados al gusto y deseos de las señoritas aficionadas, á quienes los de uit Vasto Estado uná gran máquina bien montada y bien or dedica su autor D. Miguel LopcZ Remacha. Esta obra se com ganizada , y de todos los ciudadanos Un cuerpo animado, dócil pone decúatro cuadernos de á 12 láminas cada uno: cada mes y vivo, excede á todas las demas por su utilidad general é inme se dará un cuaderno, y su precio será 14 rs. Se vende en…</t>
  </si>
  <si>
    <t>Remacha, Miguel López</t>
  </si>
  <si>
    <t>Miguel López Remacha</t>
  </si>
  <si>
    <t>…no, confor gar el exbeso del precio. mes al gusto y deseos de las señoritas aficionadas, á quienes los 13. Abonará el contratista por certificación del contador de dedica su autor D. Miguel López Remacha. Cuaderno segundo. La la fábrica, visada por el administrador de ella, las faltas que re rapidez con que en muy poco tiempo ha desaparecido toda la sulten en las entregas del papel, ya porque se encuentre roto, impresión del primer cuaderno; la aceptación que…</t>
  </si>
  <si>
    <t>…acomo Real orden para que en ningún puerto se impida la entrada dados al gusto y deseos de las señoritas aficionadas, á quienes los i nuestros granos. (Núm. 109.) dedica su autor D. Miguel López Remacha; cuaderno 3.0 En Otra sobre exención de quintas á los bachilleres en facul este cuaderno se satisface la curiosidad pública excitada por los tad mayor. (Núm. lio.) anteriores, pues él manifiesta toda la economía del plan que se Otra para que los revolucionari…</t>
  </si>
  <si>
    <t>Remi</t>
  </si>
  <si>
    <t>…lo. para la de Haro á D. Joaquín Josef de Reís: para la de Eerlan- En todo este tiempo hacia descargas la artillería, la cual dió ga á D. Manuel Antonio Barba: para la de Zueros á D. Remi nueva expresión á los fuegos. La noche era apacible y serena: el gio Romero Prieto: para la de la Mota de Toro á D. Cecilio sitio de la función el mas acomodado para que pudieran disfru Bendito Miranda: para la de Jorqucra á D. Francisco Galindo: tarla ei may…</t>
  </si>
  <si>
    <t>Remigio</t>
  </si>
  <si>
    <t>…iserables: llegó á Panamá, cuyo nombre solo no Recuezo, se ha mandado llamar, y por el presente se llama despiérta la curiosidad;-atravesó el istmo, 9e embarcó en Cha- a! referido D. Remigio, ó á cualquiera otro á quien por su falta gres para Jamaica, y desde aqui vino á Francia después de ha pueda corresponder la vinculación, comparezca en dicho juzgado ber tocado en Fa'mouth. á deducir su derecho en él término de 30 dias. Por interesante que se…</t>
  </si>
  <si>
    <t>Rentas, Director de</t>
  </si>
  <si>
    <t>Director de Rentas</t>
  </si>
  <si>
    <t>…n nuevas notas por el traductor. Este formulario, que 2 a El Sr. Intendente militar de la división se entenderá con. todas las naciones de Europa han traducido en su respectivo el Sr. Director de Rentas para hacerle saber con anticipación lós idioma, es completo en Jos tres ramos de medicina, cirujía y efectos y víveres que habrán de entrar en Madrid para el ejér farmacia: trae las indicaciones generales y principales de las en cito ó para la guarnición. fer…</t>
  </si>
  <si>
    <t>Rentas, Intendente Subdelegado de</t>
  </si>
  <si>
    <t>Intendente Subdelegado de Rentas</t>
  </si>
  <si>
    <t>…toda disciplina, y que por lo mismo no podria sostenerse contra las tropas aguer ANUNCIOS. ridas y vencedoras del Rey , al mando de aquel valiente Ge neral^). Por providencia del Sr. Intendente Subdelegado de Rentas de __Otra carta de Chiloe de 5 de Octubre, ademas de confirmar esta provincia, y á instancia de D. Mariano Gómez de la Tor la toma de Valdivia, añade que también se tomó á Talcaguano re, vecino de esta corte, se ha mandado citar á Mr. Victor Oupor Princheira,…</t>
  </si>
  <si>
    <t>Rentería, Simón Antonio de</t>
  </si>
  <si>
    <t>Simón Antonio de Rentería</t>
  </si>
  <si>
    <t>…las masas ó de la cantidad de la materia. El Rey »s ha servido elegir, para el Arzobispado dé San 2.0 Obrando todas las atracciones según las demas leyes, no tiago Excmo. é limo. Sr. D. Simón Antonio de Rentería y entran para nada en los elementos de la gravedad propiamente Reyes, Obispo de Lérida; para el Arzobispado de Búrgos, va dicha: y mucho menos en los elementos del movimiento de rota cante por muerte del M. R. en Cristo P. D. Manuel Cid y Monción y proyección…</t>
  </si>
  <si>
    <t>Rey, Fé</t>
  </si>
  <si>
    <t>Fé Rey</t>
  </si>
  <si>
    <t>…los bienes quedados- por fallecimiento de Doña Luisa, rebelión, á fin de que fuesen juzgados en el tribunal del banco del Catalina Robinet, vecina que fue de esta corte, viuda de D. Fé Rey: la publicación del famoso acto de Quebec, que tendia á lix Vidal de Vidales, para que en el término de 15 dias compa establecer un poder incontrastable y destructor de la libertad de rezcan en el juzgado, por la escribanía de López Baro, á dedu sus provincia…</t>
  </si>
  <si>
    <t>Rey, Josef Vara de</t>
  </si>
  <si>
    <t>Josef Vara de Rey</t>
  </si>
  <si>
    <t>…se preparaba á los infelices presos, Miguel Pacheco, labrador. D. Francisco Josef de Cuesta, es que en el momento fueron despojados de sus ropas, alhajas y di cribano de número, y D. Josef Vara de Rey, teniente capitán nero, los ataron y metieron bajo escotilla. El quechemarin se retirado. hizo á la vela después de las once de aquella noche; pero en la En Ciudad-Real. D. Manuel Adame .I.ocho. D. Joaquín madrugada volvió á fondear mas avanzado del puerto, y…</t>
  </si>
  <si>
    <t>Rey, Manuel</t>
  </si>
  <si>
    <t>Manuel Rey</t>
  </si>
  <si>
    <t>…r las ¡deas sobre tan interesante punto, pues en unas naturaleza y vecindad, de 34, casado, fabricante de sombreros: partes anuncia el Intendente que es insecto, en otras le llama D. Manuel Rey, natural de Santiago de Galicia, y vecino de esta gusano,,y en otras dice que vuela, acomételas vides, y devora sus corte, de 51, casado, de oficio platero; y D ¿Manuel de la Ca brotes tiernos. De aqui se infiere que semejante noticia no es ni nal , natural d…</t>
  </si>
  <si>
    <t>Reyero, Josef Fernandez</t>
  </si>
  <si>
    <t>Josef Fernandez Reyero</t>
  </si>
  <si>
    <t>…D. Manuel Martínez Fernandez: para la de cipados). Motril á D. Juan Josef Maldonado: para la de Medina de Rio„Ya son siete las casas inglesas de comercio establecidas aquí, seco á D. Josef Fernandez Reyero; y para la de Plasencia á y pasan de zS los aventureros que se ocupan en tiendas de gé D. Gregorio Barraicoa. neros, mercerías, artes, oficios y otros ramos de industria; de ' Asimismo se ha dignado nombrar el Rey nuestro Señor para modo que los naturales per…</t>
  </si>
  <si>
    <t>Reyes, Diego de</t>
  </si>
  <si>
    <t>Diego de Reyes</t>
  </si>
  <si>
    <t>…es, que servirán para emplear mu Josef González, por aprehendidos como sospechosos en el Cam chos brazos, y sustentar varias familias en la próxima estación po de S. Roque, fiscal D. Diego de Reyes: en sumario. del invierno. D. Bartolomé Eustsmanfe y D. Julio González, por des afectos al Rey nuestro Señor, fiscal ídem; en idein. COMISION MILITA* PERMANENTE DE CADIZ. D. Josef María Guerrero, D. Vicente Millan y D. Manuel Carballo, por delitos políticos,…</t>
  </si>
  <si>
    <t>Reyes, Simón Antonio Rentería y</t>
  </si>
  <si>
    <t>Simón Antonio Rentería y Reyes</t>
  </si>
  <si>
    <t>…Offenbourg una cuadrilla de ladrones, y arzobispado de Santiago, vacante por fallecimiento del M. R. compuesta de gentes de toda especie: soldados licenciados, deser en Cristo P.’D. Simón Antonio Rentería y Reyes, al Excelen tores, mozos de artesanos y vagamundos, entre todos 30, de tísimo Sr. Di Rafael de Velez, arzobispo de Burgos. cuyo número toman el nombre: dos de ellos han sido cogidos Igualmente se ha 'dignado S. M. nombrar á los sugetos si en el desvan de una…</t>
  </si>
  <si>
    <t>Ri, Bernardino</t>
  </si>
  <si>
    <t>Bernardino Ri</t>
  </si>
  <si>
    <t>…gobierno nuevo de América, di Fondos rúiliros. Tres por 100 consolidados, 93$. Obligado— ce asi: clones de España, 20J. Empréstito francés, 12. ,, El muy honorable Jorge Canning á D. Bernardino Ri_ Ayer hubo en el ministerio de Negocios extrangeros un con vadavía. sejo de Gabinete que duró desde las dos hasta las cuatro de la „Ministerio de 'Negocios extrangeros 13 de Octubre. Habiendo tarde. resuelto el Rey mi Amo tomar medidas para la protección Real…</t>
  </si>
  <si>
    <t>Riband, Secretario de</t>
  </si>
  <si>
    <t>Secretario de Riband</t>
  </si>
  <si>
    <t>…ondados in El Capitán general de la Isla de Cuba D. Francisco Dionisio surreccionados, después de la amnistía concedida en 1810 á los Vives, en su parte de 24 de Enero dirigido al Sr. Secretario de Riband men. Estado y deí Despacho de la Guerra, manifiesta para satisfacción, Mr.M. Goulburn , secretario general del vireinato de Irlanda, del Rey nuestro Señor, que desde un extremo hasta el otro de se opone á la inocion. la Isla disfrutan sus naturales los impond…</t>
  </si>
  <si>
    <t>Ribera, Francisco Ballester y</t>
  </si>
  <si>
    <t>Francisco Ballester y Ribera</t>
  </si>
  <si>
    <t>…verás que todo se lo llevó Corte, se convoca á junta general de acreedores á la quiebra que el diablo con el destrozo que sufrió el ejército de Lima al man en el año de 1793 hizo D. Francisco Ballester y Ribera, para el do de Santa Cruz. Derrota mas completa no la ha llevado nues- domingo 16'de Mayo próximo á las 10 de su mañana, en la es . tra patria desde que levantó el estandarte de la independencia.. cribanía de provincia de Montoya. Lo que se les hace saber por…</t>
  </si>
  <si>
    <t>Ribero, Pedro Inguanzo y</t>
  </si>
  <si>
    <t>Pedro Inguanzo y Ribero</t>
  </si>
  <si>
    <t>388</t>
  </si>
  <si>
    <t>…erno, y no por esto se debería temer que se del M. Rdp; Cardenal deScala,.al Rdo. en Cristo Padre Obispo entibiase su noble zelo en servir á este. El magistrado inscribi de Zamora D. Pedro Inguanzo y Ribero. ría según su clase al gefe, á los oficiales y demás empleados de la Policía; los posaderos , los gefes de los talleres, de los estableci VARIEDADES. mientos ó de las fábricas susceptibles de viciar el aire, ó que Animado Mr. R.d Faure, primer médico del hosp…</t>
  </si>
  <si>
    <t>Riberos, Manuel</t>
  </si>
  <si>
    <t>Manuel Riberos</t>
  </si>
  <si>
    <t>…á dicho Sr. Juez y citada escribanía, donde se capitán D. Juan Ramos, teniente D. Andrés Eanda, ídem Don admitirán las que se hicieren siendo arregladas. Antonio Mas, subteniente D. Manuel Riberos, ídem D. Josef Por providencia del tribunal del consulado de Cádiz se cita Alcántara , pasó en su clase al batallón de Arequipa, ídem Don y emplaza á cualquiera persona que se crea con derecho á la ma Agustín Vidal. sa de bienes y concurso de acreedores de D.…</t>
  </si>
  <si>
    <t>Ricarte, Joaquin</t>
  </si>
  <si>
    <t>Joaquin Ricarte</t>
  </si>
  <si>
    <t>…ntamiento, tiene el honor de elevar su voz hasta el augusto Trono de V. M. para rendir los homenajes del mas profundo se oponian á la admisión en el hospital militar de Zaragoza á D. Joaquin Ricarte , Teniente retirado disperso en la misma, respeto y del mas acendrado amor á la Rea! Persona de V. M., á la plenitud de los derechos de la soberanía que le pertenecen consecuente á solicitud que hizo al Capitán general de aquel rei pot legítima herencia de su…</t>
  </si>
  <si>
    <t>Richerand</t>
  </si>
  <si>
    <t>…rfia dispuestas á favorecer aquella empresa, sus desavenencias gos. . ... _ fueron muy perjudiciales al capitán Franklin, que no recibió ni Nosografía y terapéutica quirúrgica del caballero Richerand, •en tiempo útil ni en cantidad suficiente las cosas necesarias para traducidas al castellano de:la Quinta edición: consta esta obra di el logro de ella. El trage de los viageros se componía de un gorro cuatro tomos en 4.0 con 19 láminas grandes al perfil, en…</t>
  </si>
  <si>
    <t>Rico, Josef Manuel de Escovedo</t>
  </si>
  <si>
    <t>Josef Manuel de Escovedo Rico</t>
  </si>
  <si>
    <t>…tivo pa Puerto-Rico.” Del segundo.ra ella. Exposiciones dirigidas al Rey nuestro Señor. ,, Señor: Los habitantes de vuestra importante isla de PuertoEl día 11 del corriente el Dr. D. Josef Manuel de Escovedo Rico, en cuya acendrada fidelidad se han estrellado todas las Rodriguez de Olmedo, dignidad de Maestrescuela y canónigo de maquinaciones y empresas de sus vecinos los venezolanos y hai la santa Iglesia de Segovia, del Consejo de S. M., y su predica tianos, enemigo…</t>
  </si>
  <si>
    <t>Ríe, Benito</t>
  </si>
  <si>
    <t>Benito Ríe</t>
  </si>
  <si>
    <t>…o y estado que tienen. : de S. M., fiscal ¿(km: en idem. En averiguación de los autores de dos pasquines subversivos, Soldada Juan Nuñez, por aprehensión de arma prohibida, fiscal D. Benito Ríe, en sumario. fiscal D. Francisco Cabrera: en' plenario. Paisanos. Francisco Lero, por ídem, fecal idem: en ídem. Juan Navarro, por aprehensión de arma prohibida, fiscal id.», Antonio Loderas , por idem, fiscal idem: en idem. sentenciado á cuatro años de presi…</t>
  </si>
  <si>
    <t>Rincón, Manuel</t>
  </si>
  <si>
    <t>Manuel Rincón</t>
  </si>
  <si>
    <t>…sus haberes, Ambos se mantienen de dia en la ciudad, y de noche en las in y que forman en los masel único arbitrio de su subsistencia, sin mediaciones. También se halla con ellos D. Manuel Rincón, se afligirse de su lamentable situación en medio de la imposibilidad gundo de Victoria.= ; Dónde existen los hospitales de la plaza 5= actual de poderlos socorrer en mas de lo que se ha hecho, cuan En los mismos puntos de antes, aunque á resultas de las bomb…</t>
  </si>
  <si>
    <t>Rincón, Nicolás Ambrosio Domínguez</t>
  </si>
  <si>
    <t>Nicolás Ambrosio Domínguez Rincón</t>
  </si>
  <si>
    <t>…ica colombiana, para excluir á los extranjeros del de Villarobledo á D. Isidro Preciado: para la de Colmenar Vie comercio de la bahía de Mosquitos y demas tierras adyacentes. jo á D. Nicolás Ambrosio Domínguez Rincón : para la delluer- ,,Ruego á V. de hacer presente en debida*forma á los in cal Overa á D. Francisco Noriega para la de Béjar á D.Maria- teresados que por el cúter Crecían, que saldrá jmañana para no Herrero: para la de los Velez á D. Angel del Busto: para la…</t>
  </si>
  <si>
    <t>Rio, Diego del</t>
  </si>
  <si>
    <t>Diego del Rio</t>
  </si>
  <si>
    <t>…primer punto se 'pon t,asa con el camino de Chamartin, oriente tierra dé D. Manuel drá en situación de dar la ley desde Panamá hasta el Cabo de Piernas, y á mediodía con tierra de D. Diego del Rio, la que Hornos.” comprende 41 fanegas y 2 celemines, que á 200 rs. fanega REALES LOTERIAS. vale 8233 con 11 mrs. Otra entre el camino de Mandes y el de En la extracción de la Real Lotería primitiva, celebrada en Chamartin, que á norte linda con.tierra de D. D…</t>
  </si>
  <si>
    <t>Rio, Josef Gonzalo del</t>
  </si>
  <si>
    <t>Josef Gonzalo del Rio</t>
  </si>
  <si>
    <t>…to no podía indicar el temperamento de la at bre del año pasado de 1814, que se consideren con derecho pre mósfera. Esfuerzos y empresas de esta naturaleza han contribui ferente á D. Josef Gonzalo del Rio, hermano del D. Manuel, do á que la pequeña Inglaterra llegue á dominar los mares y á en la partición y reforma de ella, de los bienes, caudal y efectos extender de un modo extraordinario su influencia en el con que quedaron por muerte de D. Manuel Gonzalo de…</t>
  </si>
  <si>
    <t>Rio, Manuel Gonzalo del</t>
  </si>
  <si>
    <t>Manuel Gonzalo del Rio</t>
  </si>
  <si>
    <t>…ue á dominar los mares y á en la partición y reforma de ella, de los bienes, caudal y efectos extender de un modo extraordinario su influencia en el con que quedaron por muerte de D. Manuel Gonzalo del Rio, pa tinente. dre común de ambos, para que al término improrogable de 30 Es preciso confesar que la expedición del capitán Franklin días, contados desde el de hoy , acudan ante el Sr, Galindo’. te no se dispuso con aquel cuidado y previsión que caracterizan re…</t>
  </si>
  <si>
    <t>Rio, Mariano González del</t>
  </si>
  <si>
    <t>Mariano González del Rio</t>
  </si>
  <si>
    <t>…depuestas las autoridades legítimas; y desde de esta H. villa, y por la escribanía de Ordoñez, se cita y em entonces el fuego de la discordia prendió en una gran parte de plaza á D. Mariano González del Rio, vecino y hacendado en las Américas. Muchas causas concurrieron á esta funesta muta esta corte, pira que dentro del término de 30 dias se presenta ción; pero contraigámonos á la conducta de nuestro gobier antedicho señor y escribanía por sí ó por medio de pro…</t>
  </si>
  <si>
    <t>…3 de Febrero último; previniéndose mismo tiempo que el por término de 20 días que principiarán á contarse desde boy, i ayuntamiento de dicha ciudad hiciese saber al vecino'dé ella Don D. Mariano González del Rio para que comparezca á iisar de su' Manuel Antonio Rey saliese á establecerse á otro punto, dis derecho en la referida instancia, apercibido que pasado el expre tante seis leguas por lo menos, á fin de evitar á los amantes del sado término se dará á los autos…</t>
  </si>
  <si>
    <t>Rio, Tomas del</t>
  </si>
  <si>
    <t>Tomas del Rio</t>
  </si>
  <si>
    <t>…uinto á D. Antonio Freire con 6300 rs. Los pretendientes se dirigirán al Ayuntamiento en CastrillonOficial sexto de ¡a Cámara de Guerra: para la de todo el presente mes. ' sexto á D. Tomas del Rio, Oficial primero de la Contaduría del El alma elevada á Dios por los sentimientos y reflexiones re ejército de Castilla la Vieja, y Capitán de voluntarios Realistas ligiosas. Obra escrita én francés pór el Abate Baudran, y tradu de Valladolid: para la de sépt…</t>
  </si>
  <si>
    <t>Riofrio, Josef</t>
  </si>
  <si>
    <t>Josef Riofrio</t>
  </si>
  <si>
    <t>…rtale Núm. g de idem. Subteniente D. Julián Chuecas , pasó en su zas del Callao. clase al segundo del Infante. Mota. Aunque no podemos asegurar del todo la verdad de Núm. Teniente D. Josef Riofrio. (JV continuará.j la noticia contenida en el oficio anterior, hemos creido conve AVISO. niente comunicarla al público, porque la situación actual de la En la Real capilla de palacio se halla vacante una plaza de Península, las varias correspondencias'que al i…</t>
  </si>
  <si>
    <t>Ripoll, Josef</t>
  </si>
  <si>
    <t>Josef Ripoll</t>
  </si>
  <si>
    <t>…o hallaba conveniente. Villas á IX J uan Antonio Marco: para la de Puiecerdi á Don ,,EI 2 de Enero de 1824 llegamos á la ciudad de Katagum, Leopoldo Jordana : para la de Callosa á D. Josef Ripoll: para donde nos detuvimos hasta el 10 para ver si el descanso de al la de Cullera á D. Cándido Francisco de Ceballos: para la de gunos dias podía dar al doctor bastantes fuerzas para continuar Berga á D. Marcos Antonio Cama juncosa : n:¡ra ¡a deCamprodon sil…</t>
  </si>
  <si>
    <t>Risueño, Carlos</t>
  </si>
  <si>
    <t>Carlos Risueño</t>
  </si>
  <si>
    <t>…coronando el éxito sus ran firmar acudan por sí ó por medio de apoderado ante el Se tareas, presentaron al mundo la primera sembradera , inventada cretario de la Junta escolástica D. Carlos Risueño, en el preci por Lúea telo-; Ja cual, experimentada en Madrid en el Real sitio so término de 30 días, que empezarán á contarse desde el 4 de del Buer.-Rctiro el año de 1664, fue sucesivamente adoptada este mes. con entusiasmo por los ingleses. franceses y ale…</t>
  </si>
  <si>
    <t>Rita</t>
  </si>
  <si>
    <t>…ciones desde la creación hasta habiendo tenido durante el matrimonio varios hijos, se ignora si ahora, 127 después del diluvio, y 56 desde la era cristiana; y co vive la expresada Doña Rita y su existencia, como igualmente mo no haya ninguna familia que pueda ^tobar su origen mas de los hijos, hijas y sobTinoy la persona ó personas que tengan que hasta Cario Magno, resulta que.las familias mas antiguas noticia se lo comunicarán á *. Victor Santi…</t>
  </si>
  <si>
    <t>…onsulta de Ja Cámara,'pla riquez Dávalos, en 1^ capilla de S. Francisco Javier, de la villa zas de oidores' en la Real audiencia de Cataluña á D. Miguel de de Hite. Do^ Ana María, Doña Rita, Doña Rosa y- Doña Castells, alcalde del crimen delamisma audiencia, á D. Miguel Josefa María Angiiiano, cómo nietas de D. Josef Anguiano, en de Bataller y Arroyo', D. Vicente Ruiz Morguecho y Cárcel, y cabeza de. Luis de Zabalza. El convento de religiosas de…</t>
  </si>
  <si>
    <t>Ritacel, Joaquín de</t>
  </si>
  <si>
    <t>Joaquín de Ritacel</t>
  </si>
  <si>
    <t>…es, sentenciado á la pe Las personas que se crean con derecho á los bienes quedados na de garrote, y en rebeldía á ia misma Josef Baeza de la Cár por fallecimiento abintestato del brigadier D. Joaquín de Ritacel, Francisco Baeza , entendido por el Mundon, Josef Martí coba , ocurrido en esta plaza el 6 de Junio último, acudirán á nez Muñoz ( alias Ponena) y Josef García menor; aprobada en deducirlo por sí ó por procurador ante el juzgado de la capitanía 2 de Noviembre…</t>
  </si>
  <si>
    <t>Riva, Pedro No- la</t>
  </si>
  <si>
    <t>Pedro No- la Riva</t>
  </si>
  <si>
    <t>…ncés por de Zuloeta: para una canongía de la misma iglesia colegial, va Mr.Vouglans, y traducida al castellano porD.Torcuato Torio de cante por muerte de D. Marcos Josef Gandon, á D. Pedro No- la Riva. Ofrece las principales pruebas de la divinidad de núes- | lasco Blasco; para una ración de la iglesia catedral de Málaga, tra Sta. religión en un estilo claro y sucinto, por lo que mere- ¡ vacante por promoción de D. Narciso Crooke al arcedianato ti ció los…</t>
  </si>
  <si>
    <t>Rivacíavia</t>
  </si>
  <si>
    <t>…ibunal. Madrid 20 de Julio de 1824. de Abrii, trayendo á su bordo al vicecónsul Pousset. , Mres. Parish y Griffiths fueron presentados el i, del mismo NOTICIAS EXTRANGERAS. mes al ministro Rivacíavia en calidad de cónsul y vicecónsul INGLATERRA. generales. Mr. Parish era portador de una carta de Mr. C.aninng; la primera comunicación oficial que ha habido entre una anti Lóndres 7 de Julio. gua corte de Europa y un gobierno nuevo de América, di Fondos rúili…</t>
  </si>
  <si>
    <t>Rivas, Manuel Romero y</t>
  </si>
  <si>
    <t>Manuel Romero y Rivas</t>
  </si>
  <si>
    <t>…sen. Gradode-coronelal cía Manfredi: para la de Campana á D. Juan Marchante y Mo- teniente coronel mayor D. Gabriel Perez: de alférez al sargento lero: para la de Baños de Jaén á D. Manuel Romero y Rivas: primero D. Juan Sánchez y al cadete D. Josef González. para la de Morata á D. León Chamochin: para la de Monforte Al coronel de milicias y gefe político de la provincia de Are de Lemus á D. Josef María Fole de Navia: para la de Moron á quipa D. Juan Bautista…</t>
  </si>
  <si>
    <t>Rivera, Fructuoso</t>
  </si>
  <si>
    <t>Fructuoso Rivera</t>
  </si>
  <si>
    <t>…cción ingrata y rebelde, se vió tan contrariado na; y al efecto escribió el Ayuntamiento de Montevideo al Co en sus naturales- y buenas disposiciones por las llamadas cortes ronel D. Fructuoso Rivera, natural de aquella provincia, y Co del Brasil, ó por esa facción que las dominaba, que lo obligaron mandante de las tropas brasileñas de la misma, buscando su pro á obrar la mas repugnante y manifiesta usurpación que pudo ha tección y cooperación. Su larga r…</t>
  </si>
  <si>
    <t>Rivet, Francisco</t>
  </si>
  <si>
    <t>Francisco Rivet</t>
  </si>
  <si>
    <t>…, da ctral «jeéútátáiWus tenedores en dicha ofici Palma....... En la intendencia. . na todos los dias, exceptuando los festivos, desde las nueve has-' Pamplona, ,,,.. Copii^ionado D. Francisco Rivet. tá las i% de lá manarla-; en el- concepto de que eh conformidad Plasetlcia.......,,. Comisionado D. Lorenzo García Monge. de lo que se preceptúa en las Reales órdenes vigentes, espirado- Salamanca,.;/.. Comisionado D. Antonio Nuñez Fscarpiso. dicho ténifíhó…</t>
  </si>
  <si>
    <t>Ro, Cirios</t>
  </si>
  <si>
    <t>Cirios Ro</t>
  </si>
  <si>
    <t>…lacerá igualmente midiendo los grados de civilidad que he ya lugar. mos ganado, y cuántos han sido los progresos científicos que se En la tarde del 4 del que rige Faltó de su casa D. Cirios Ro han levantado sobre aquellos fundamentos. En apoyo de este bada , diamantista en esta cprte, que vivia calle de Alcalá , nú propósito trae el colector la autoridad de uno de nuestros histo mero 11, cuarto 3.0, sin que hasta el dia haya vuelto á ella. Y riador…</t>
  </si>
  <si>
    <t>Ro, Fernando</t>
  </si>
  <si>
    <t>Fernando Ro</t>
  </si>
  <si>
    <t>…igra vuestro D. Luciano Suarez, D. Josef Arias, D. Francisco Alvarez y odio , que no pueden contener 14 sangre que corre á su presencia, D. Ambrosio Sánchez. En geometría práctica D. Fernando Ro sin dar lugar á que corra por otro lado en mas abundancia. Vues dríguez Casas, D. Anselmo Monelos, D. Juan Diez Valentín, tra alegría por la aparición del lábaro les ha hecho ver el espan D. Josef Pereira y D. Estéban Barbet. En geometría elemental toso aliad…</t>
  </si>
  <si>
    <t>Ro, Josef</t>
  </si>
  <si>
    <t>Josef Ro</t>
  </si>
  <si>
    <t>…s españo „A1 llegar á Cala marca tomamos 80 prisioneros armados, 10 les y leales Realistas. Ademas de confirmar la destrucción del cajones de municiones, ¡a imprenta y su Director D. Josef Ro ejército rebelde en el Perú, trae algunos pormenores que serán dríguez, que fue sorprendido. Ya con ella no seducirán á los agradables al público, ínterin recibe el Gobierno los partes ofi pueblos llenándolos de embustes, ni insultarán esta célebre inven cial…</t>
  </si>
  <si>
    <t>Robleda, Vicente Chacón y</t>
  </si>
  <si>
    <t>Vicente Chacón y Robleda</t>
  </si>
  <si>
    <t>…tiranos que jamas han existido, están ellos Jacinto Villa y D. Juan josef González, i D. Francisco An provocando medidas rigorosas contra los católicos de Irlanda, tonio Andraca, D. Vicente Chacón y Robleda, D. Francisco -aunque escriban en un país donde son tolerados todos los cultos. Martin Hernández y D. Casiano Hernández. El mundo todo puede juzgar del bien que hacen á la humanidad Siguen las gracias concedidas por el Rei~ nuestro Señor al ejército estos pub…</t>
  </si>
  <si>
    <t>Robledo, Mariano</t>
  </si>
  <si>
    <t>Mariano Robledo</t>
  </si>
  <si>
    <t>…minicas.=Jarama. A. y tancias documentadas que lo acrediten al Intendente del expre V. R—Joiquera. A. C., Comunidad de S. Francisco'y V. R. sado Real Sitio de los baños de Sacedon D. Mariano Robledo rejunta de Parayas. A.=Jaén, regimiento provincial. García, para que haciéndolas presentes por conducto de la MaL yordomía mayor, resuelva S. M. lo conveniente. La Gineta. A.erLa Nestosa. A.=La Roda. A. Lanjar. A.= CAMBIOS. La Guardia.=Leiza. A. y C.°=Lilio.…</t>
  </si>
  <si>
    <t>Robles, Andrés Josef Amát y</t>
  </si>
  <si>
    <t>Andrés Josef Amát y Robles</t>
  </si>
  <si>
    <t>…María Angiiiano, cómo nietas de D. Josef Anguiano, en de Bataller y Arroyo', D. Vicente Ruiz Morguecho y Cárcel, y cabeza de. Luis de Zabalza. El convento de religiosas de la Con D. Andrés Josef Amát y Robles. '' cepción franc'sca de esta corte, en su cabeza. Memorias funda Asimismo, en atención á los méritos y servicios, yá los pa das por Doña María Osorio y Rojas, en cabeza de D.-Francisco decimientos que hai sufrido por su adhesión a la Real Persona de Duran,.d…</t>
  </si>
  <si>
    <t>Roca, Juan</t>
  </si>
  <si>
    <t>Juan Roca</t>
  </si>
  <si>
    <t>…giros. La cente Sainz: para otra, vacante por el de D. Pondo Torres, á jerga con que se entendían españoles y americanos sobre estas D. Melchor Mató: para otra, vacante por el de D. Juan Roca, habilitaciones, no puede estar al alcance de ningún extrangero á D. Andrés Serch: para otra, por el de D. Josef Dorca, á Don en mucho tiempo. (Cómo á un hombre que no tiene ni camisa Braulio López de Laudache: para una canongía presbiteral en la puesta ni do…</t>
  </si>
  <si>
    <t>Roca, Juan Antonio</t>
  </si>
  <si>
    <t>Juan Antonio Roca</t>
  </si>
  <si>
    <t>…no y costa de Granada: al Bri niente de Rey D. Josef Callava, del Comandante del destaca gadier D. Manuel Daban y Urrutia al de Gobernador militar y mento de infantería el Coronel D. Juan Antonio Roca$ant\ ;político de la plaza de Tarifa; y al Coronel D. Luis de Oyarza- tri, del Comandante de ingenieros el Capitán D. Manuel León, bal al de S. Sebastian, por consideración á los padecimientos que del Comandante de artillería el Teniente D. Clemente Delgado,…</t>
  </si>
  <si>
    <t>Roca, Manuel</t>
  </si>
  <si>
    <t>Manuel Roca</t>
  </si>
  <si>
    <t>…e , según di locado el retrato de S. M., obra del director de pintura de la aca jo , le enviaba con el bote algunos prisioneros americanos que demia de nobles artes de esta ciudad D. Manuel Roca, forman habían sido extraídos de "na goleta española. El .teniente Hobbs do de base á este trono una lápida imitando al mármol deCarra- volvió entonces.á bordo de la Shark, y al cabo de una hora se ra, en donde en letras, imitando al bronce dorado, se lee: A…</t>
  </si>
  <si>
    <t>Rodas, Rafael de</t>
  </si>
  <si>
    <t>Rafael de Rodas</t>
  </si>
  <si>
    <t>…s soberanos derechos, y anulado todo lo que s« D. Timoteo Alvarez Veriña, director de las Minas de plomo de hizo en virtud del sistema constitucional, acordó obedecer á Granada; á D. Rafael de Rodas, fabricante; á D. Mariano V. M. y felicitarle por tan venturoso acontecimiento. Sepúlveda, director del departamento de grabado en la Real ,, Esta corporación , cuyos individuos pertenecen al pueblo Casa de Moneda de esta corte: todos sin sueldo ni gratificac…</t>
  </si>
  <si>
    <t>Rodil</t>
  </si>
  <si>
    <t>…eados de provisiones. Después vuelve á reproducir la ne se prohibió el 18 con la aparición de la fragata Protector. cesidad que hubo de contratar con Mr. Ouvrard, quien según ,,E1 general Rodil, en comunicación con un ingles en Pisco, Jos precios á que ajustó los víveres y demas, debía ganar en so le dijo que la propiedad inglesa seria respetada. ,,No creemos, los nueve meses de suministros 61.144,280 francos, pues fue dice una carta, que haya un de…</t>
  </si>
  <si>
    <t>…ar en la toridades españolas de la seguridad de los intereses, y que por demanda interpuesta en él por D. Antonio López Bonilla sobre fortuna halló buena disposición en el general gobernador Rodil, pago de 24S) y mas rs., pues de no hacerlo le parará el perjuicio del que se despidió el 14, después de haber arreglado todos los que haya lugar. negocios á satisfacción. En la congregación di S. Felipe Ncri de la villa de Ezcaray, „Los limeños esperaban cel…</t>
  </si>
  <si>
    <t>…lo á la fusión de los Reglamento de comercio en Lima. cuerpos grasosos, y uniéndole un aparato que le ha valido una patente de invención por 15 años. Merece sin duda ser citado F1 general Rodil había establecido un reglamento de comer este calorífero como el método mejor para determinar la com cio desde i.° de Mayo. Por él no tendrán necesidad los extranbustión completa de los cuerpos que se han de quemar, y obte geros de consignar sus efectos á sug…</t>
  </si>
  <si>
    <t>Rodil, Josef Ramón</t>
  </si>
  <si>
    <t>Josef Ramón Rodil</t>
  </si>
  <si>
    <t>…ronel D. FranciscoErescano. Es copia sacada del correo mercantil de Cádiz de 14 de Se Capitán del puerto. D. Pedro Vázquez de Velasen. Callao tiembre de 1824. Marzo 13 de i824.=E1 gobernador Josef Ramón Rodil. Continúan los artículos del periódico el triunfo del callao. ,,Anuncio. E. M. La divina Providencia , insondable en sus „ Lima y Marzo 16 de 1824. designios, habia dispuesto que la guarnición de la fortaleza del ESTADO MAYOR. Callao se compusiera de militare…</t>
  </si>
  <si>
    <t>…M, bastante desfallecido y con una penosa 1824 á las once déla noche.—El corónel'MáteoRamirez.=:Sr. bri y.dificil respiración,:S§.,rezaron las-oraciones pro articulo mortis gadier D. Josef Ramón Rodil, gobernador y comandante «eneby-la recpm-mdacion.delralma „que S. M. oyó con todo su cono ral de la división que guarnece las fortalezas del Callao y la ciucimiento ¿.estando -presen te ¡toda su 'Real Familia. dad de Lima. &lt;: ..Tpdas! lás . pr.incip^lss autor…</t>
  </si>
  <si>
    <t>…Bilbao............... Idem. colas de Aranibar.arjusto Figuerola.nrSr. brigadier de los ejérci Vitoria!................. Idem. tos Reales y gobernador de las fortalezas del Callao D. Josef Ramón Rodil. ANUNCIOS. .Por providencia del Sr. Vargas, ministró del supremo Con ,,0tro del tribunal del Constelado al dicho Sr. Comandante general. sejo, de la Guerra., asesor general de la Guardia Real y su juz Se ha instruido este tribunal del consulado del oficio que…</t>
  </si>
  <si>
    <t>…gobierno de Gerona: al brigadier D. Miguel de militar de la división móvil y gobernador de las fortalezas deí Cabra el de Almena: á los coroneles D.Isidro López Arce el de Callao brigadier D. Josef Ramón Rodil. Salamanca, y á ü.Domingo Díaz Peréz el de Cinco-Villas, en ' ,,0tro á que se refiere el anterior. Cuarto escuadrón dragones de la Aragón: á los tenientes coroneles D; Manuel Sanllórente el de Union.—Ton luego como recibí la orden de V. S. la puse en eje Hues…</t>
  </si>
  <si>
    <t>…Unidos como á la de Colombia, la de Méjico y tin Ruiz Somocurcio, D. Fernando Cacho, D. Ignacio de Lan— la del Perú. Para ellos solo la república es el mas perfecto de los dururi, D. Josef Ramón Rodil, D. Baldomero Espartero, Don gobiernos; y si aplauden á los representativos ó constitucionales, Valentín Ferraz, D. Cayetano Ameller y D. Juan Bautista Lasolo es cuando mas se parecen á aquella. No extrañamos que los valle. periódicos de ia revolución habden…</t>
  </si>
  <si>
    <t>…de teniente de rnfantería. Estado de la república Je Colombia. Estado mayor general. Coronel graduado segundo ayudante Párrafo de una carta de Lóndres. El coronel K...... es repe general D. Josef Ramón Rodil, coronel efectivo de infantería. tidamente .visitado por los prestamistas, y otros que tienen inte Primer regimiento de infantería de línea del Cateo. Capitán Don reses en Colombia. Como ningún ingles puede prescindir del bien Federico Riquero, grado de tenie…</t>
  </si>
  <si>
    <t>Rodil, Manuel González Ramón</t>
  </si>
  <si>
    <t>Manuel González Ramón Rodil</t>
  </si>
  <si>
    <t>brigadier, gobernador político y m:!:tar del Callao D. Josef Cuerpo de artillería. Teniente graduado D. Manuel González Ramón Rodil, comandante general de la división que guarnece Pavón , oficial de maestranza D. Antonio Arroyo. á Lima y fortalezas del Callao. Idem de ingenieros. Coronel D. Francisco Ugarte, capitán Acaba de fondear la corbeta de guerra holandesa Lina. proce D. Gregorio d…</t>
  </si>
  <si>
    <t>Rodríguez</t>
  </si>
  <si>
    <t>…n motivode esta soberana resolución. de aproximarse la nueva elección de gobernantes que deben suce Por tin papel anglo-americano, titulado Democratic Press, se der en el mando al gobernador Rodríguez y á Rivadavia y Gar ve haberse introducido en aquellos países la sociedad tenebrosa cía , promovía la anarquía el partido de los militares reformados, de los carbonarios, ya sea la originaria italiana, ú otra diferente á cuya cabeza se hallaban Dorrego, Diaz,…</t>
  </si>
  <si>
    <t>Rodríguez, Ana María</t>
  </si>
  <si>
    <t>Ana María Rodríguez</t>
  </si>
  <si>
    <t>…enta, mediante la cual de la justa causa .de la Nación &gt; cupo en suerte del primer extrac se le entregará el original pqra que proceda á su impresión y ven to de la.:de este dia á Doña Ana María Rodríguez, hija de ta , del que ha de dar un ejemplar para, remitir al Ministerio dp D. N., capitán que. fue del regimiento caballería de. Santiago, Marina. muerto en el campo del honor. . . . . &amp;.a Si los postores llegasen ó pasasen de la cantidad designa da, se enten…</t>
  </si>
  <si>
    <t>Rodríguez, Gregorio</t>
  </si>
  <si>
    <t>Gregorio Rodríguez</t>
  </si>
  <si>
    <t>…legiones: rodeadlo! Coroneles inclusive; y se compone de los vocales D. Juan de „ Si no podéis defender vuestras riberas, retiraos al interior Henestrosa , D. Julián de R.etamosa, D. Gregorio Rodríguez, y abandonad al enemigo vuestros pueblos desiertos, que él mis D. Francisco Antonio Diz y D. Josef Salvador López del Pan; mo se destruirá faltándole los recursos. Numerosos cruceros cor siendo Secretario el Oficial mayor de la secretaría del propio Tri ren e…</t>
  </si>
  <si>
    <t>Rodríguez, Josef</t>
  </si>
  <si>
    <t>Josef Rodríguez</t>
  </si>
  <si>
    <t>…ufrido. A Demetrio Requena , Don gidos, donde se cometió el asesinato, Josef Morales, cabo del Josef Fernandez Neira, D. Josef Vena y Aguiar, D. Ramón resguardo, Antonio Vallejo y D. Josef Rodríguez, ayudante de María Artcaga, D. Fernando Sánchez Gil, D. Luis Mendo esta plaza, sufrieron la pena de horca, presenciándolo Josef Ma za, Isidro Amigo y Juan Suarez, les absuelvo libremente y sin ría Vieti, con arreglo á la sentencia. La cabeza del primero se co…</t>
  </si>
  <si>
    <t>Rodríguez, Juan Antonio</t>
  </si>
  <si>
    <t>Juan Antonio Rodríguez</t>
  </si>
  <si>
    <t>…ego Pacheco, D. juan de Lugo, D. Manuel Horna, Y nosotros también sabemos que ia roca Tarptya está cerca del D. Pedro Becerra, D. Domingo Echezarraga, D. Tomas Moró Capitolio. te, D. Juan Antonio Rodríguez, D. Francisco Ortiz, D. Luis __ La asociación católica de Irlanda cada dia toma mas incre Labraque, D. Gerónimo Villagra, D. Joaquín Rubín de Celis, mento. Cuenta ya 29 individuos. Desde 23 de Octubre hasta el D. Pedro Aznar, D. Cirilo Echezarraga y D. Joaqui…</t>
  </si>
  <si>
    <t>Rodríguez, Juan de Soto y</t>
  </si>
  <si>
    <t>Juan de Soto y Rodríguez</t>
  </si>
  <si>
    <t>…lla á D. Ramón Sánchez Ulloa: para la AVISO. del Viso del Marques á D. Ensebio Pérez Grueso: para la del La Dirección general de Rentas del Reino ha acordado , por Viso de Alcor á D. Juan de Soto y Rodríguez: para la de orden de ti del corriente, convocar licitadores por medio de Villarrubia de los Ojos á D. Tomas Herrero Casado: para la de este aviso para la contrata del papel blanco , que ha de servir Tobavra á D.Gines Casanova Navarro: para 1:; de Torbiscon á…</t>
  </si>
  <si>
    <t>Rodríguez, Manuel Antonio</t>
  </si>
  <si>
    <t>Manuel Antonio Rodríguez</t>
  </si>
  <si>
    <t>…e impertérritos y valientes los antequeranos con cia honorario, y ex-Director de las Reales fábricas de Guadala- las armas en ia mano de dia y de noche, ayudados de vario» jara: á D. Manuel Antonio Rodríguez, Oficial segundo de la cuerpos Realistas'burlaron con la mayor intrepidez todos lo» Secretaría de Estado y del Despacho de Hacienda, y Secretario ataques que intentaban , y las amenazas de muerte con que dia del Rey con ejercicio de decretos: estos dos por la…</t>
  </si>
  <si>
    <t>Rodríguez, Ventura</t>
  </si>
  <si>
    <t>Ventura Rodríguez</t>
  </si>
  <si>
    <t>…mas bien de cuán los citados Castioz, Torres Espinosa, Peña, Santos, Quintero, horrible poder queríais fuese estandarte la cruz santa. Los Reyes D. Josef Somoza, D. Manuel Morado, D. Ventura Rodríguez y están convencidos de que socorriendo á los griegps os hacían D. Josef Benedeti. En trigonometría plana los expresados Sofuertes á vosotros, y de que auxiliando en el oriente á la religión moza,'Morado, Peña, Santos, Torres Espinosa, Castioz, Beagonizante, l…</t>
  </si>
  <si>
    <t>Rodulfo, Archiduque</t>
  </si>
  <si>
    <t>Archiduque Rodulfo</t>
  </si>
  <si>
    <t>…reunión con su presencia. bieron los augustos esposos en la iglesia de los agustinos la ben Esta tarde habrá un lucido baile en la corte, al cual están dición nupcial por mano del cardenal Archiduque Rodulfo, ar convidados el cuerpo diplomático y varios extrangeros de mucha zobispo de Olmutz, hermano del, Emperador, á cuya ceremo distinción. Mañana habrá gran concierto, en el que la célebre nia asistieron toda la familia Imperial, los Reyes y Princesas de madama…</t>
  </si>
  <si>
    <t>Rojas, Ignacio de</t>
  </si>
  <si>
    <t>Ignacio de Rojas</t>
  </si>
  <si>
    <t>…profesión de banquero en Inglaterra. Para el corregimiento político de Alcalá la Real ha tenido á El delito de falsario, por el que se ha condenado á Fauntle bien nombrar S. M. á D. Ignacio de Rojas: pava e! de letras de roy, se ha cometido en el banco de Londres. En aquel pais los las Alpujarras del reino de Granada á D. Vicente Jiménez Gra bancos particulares no trafican del mismo modo que en Francia. nados : para el de Medinaceli á D. Gabriel Herrera:…</t>
  </si>
  <si>
    <t>Rojas, Josef de</t>
  </si>
  <si>
    <t>Josef de Rojas</t>
  </si>
  <si>
    <t>…muy grüásbS y del ftiejóF^BíííWf;; ' 'Bíén’WfiSBrar’S. M. á D: ‘Eugenio RodrifitézTo'rénte: 'parí él no pudieron resistir á los esfuerzos del monstruo: uno de ellos de.Gibraleon á D. Josef de Rojas: para el de los Pedroches de te quebró, y el otro$eftorció pbrdiferentes*partes. r - Córdoba d¿L). Fernando Segovia s para&gt;| de Orense á D. Blas El bajel remolcóih;^ta Jerca de la gostá la enorme raya .ría peinador f Pino: paca la vara de alcalde' mayor de Mo…</t>
  </si>
  <si>
    <t>Rojas, Juan</t>
  </si>
  <si>
    <t>Juan Rojas</t>
  </si>
  <si>
    <t>…bastaron las fuerzas reunidas de tres pares D. Domingo Ramón de Linares: para la de Miranda del Casta de bueyes, un caballo y 22 hoürjbre» aynot'mdjps dé las olead»».--Su. ñar ’fr D. Juan Rojas$ ijr»de Aguilar del Rio Alhatna á peso era de unos cien quinfsneív la distahtítride ú extremidad de I&gt;. SalVádor*Diez- y Andaluz ¡ para la de Fuentes en Andalu una aleta á otra era de 18 pies, y su boca tenia 1 pies y 9 Pu^“ cía á D. Manuel Díaz del Castillo:…</t>
  </si>
  <si>
    <t>Rojas, Manuel</t>
  </si>
  <si>
    <t>Manuel Rojas</t>
  </si>
  <si>
    <t>…n aviso telegráfico trasmitido de Taris á Bayona, que por gundo D. Bernardo León, idem D. Francisco Orellano, idem estafeta llegó á Madrid en la noche del sábado aldomi-.igo, anun D. Manuel Rojas, subteniente D.Josef Lujan, idem D.Manuel cia la infausta noticia de la muerte de Luis xviii en su palacio Gómez, idem D. Tadeo Oliva, idem D. Vicente Beltrano, idem de las fullerías el jueves 16 á las cuatro de la mañana.Toda la D. J uan Félix Vargas. poblac…</t>
  </si>
  <si>
    <t>Rojas, María Osorio y</t>
  </si>
  <si>
    <t>María Osorio y Rojas</t>
  </si>
  <si>
    <t>…giosas de la Con D. Andrés Josef Amát y Robles. '' cepción franc'sca de esta corte, en su cabeza. Memorias funda Asimismo, en atención á los méritos y servicios, yá los pa das por Doña María Osorio y Rojas, en cabeza de D.-Francisco decimientos que hai sufrido por su adhesión a la Real Persona de Duran,.de que es patrono el conde de Fuenrubia y de la Oliva. S, M. D. Gerónimo Pedros, alcalde mayor 1dé la ciudad de Caoellanía que fundó el limo. Sr. D, Francisco d…</t>
  </si>
  <si>
    <t>Rojas, Ramona de</t>
  </si>
  <si>
    <t>Ramona de Rojas</t>
  </si>
  <si>
    <t>…ientos simpáticos de religión y de-fi Ramón Orell, contra quienes está siguiendo autos en este juzga lantropía de toda la cristiandad. Ellos pelean por libertarse del do la señora Doña Ramona de Rojas, viuda del referido señor alfange mahometano que gobierna sin mas leyes que las de su brigadier, sobre entrega de la mitad de gananciales, á pedimento antojo: ellos claman por el socorro y ayuda de los cristianos; y de la señora viuda se llama á los referidos…</t>
  </si>
  <si>
    <t>Rojo, Jacinto Cañada</t>
  </si>
  <si>
    <t>Jacinto Cañada Rojo</t>
  </si>
  <si>
    <t>…tí las formalidades que se requieren. Giiadalajara;..-:- En ja intendencia. ,se presenten de. nuevo tódós.‘los vales consolidados de la relació-' Jaén........ ........ Comisionado D. Jacinto Cañada Rojo. nadá creación, qtré han salido rénóvados en'estampas'del presen León................ Comisionado D. Fermín Jiménez del Barrio. te año de 1824, se arreglaran ‘süs'tehedores para'puntualizarlo' y" Lugo................... -Comisionado D. Josef María Gayoso. evi…</t>
  </si>
  <si>
    <t>Rojo, Manuel Luis</t>
  </si>
  <si>
    <t>Manuel Luis Rojo</t>
  </si>
  <si>
    <t>…lanía constancia lidian en América por la justa causa de su legítimo. mayor del Real convenr6.de nuestra Señora de las Maravillas de Soberano. Madrid, vacante por fallecimiento de D. Manuel Luis Rojo, á , Parece que el 6 de Agosto pasado se trabó una escaramuza £&gt;. Ventura Mandayó, capellán colector del mismo; y para una en las inmediaciones de Hecary del Rey, pueblo situado á 52 canongía de la iglesia catedral de Sigíienza, por premoción de leguas N. E.…</t>
  </si>
  <si>
    <t>Rolmandante, Pedro</t>
  </si>
  <si>
    <t>Pedro Rolmandante</t>
  </si>
  <si>
    <t>…lo, regidor decano. Francisco Ramírez Corral, escribano; Ramón Dieguez, confi D. Tomas Serrano, regidor. D. Alfonso Campo, labrador, co dente de D. Juan Feas; D. Gerónimo Aguirre, D. Pedro Rolmandante de voluntarios Realistas, y D. Rafael García, fiel de dan,D. Juan Manuel de Noriega, cirujano; Antonio García, fechos. Ventura Viílamil, Antonio Jiménez, Manuel Fernandez Capa-* En Cozar. Juan de Bustos Villcna, labrador y Luis Garrido, lleja, D. Domingo Neir…</t>
  </si>
  <si>
    <t>Román, María Valvancra San</t>
  </si>
  <si>
    <t>María Valvancra San Román</t>
  </si>
  <si>
    <t>…rán robados como lo han hecho Casa y Corte, la junta general de los acreedores á los bienes de después que se -han:1támado á independientes, sin perdonar á sus la testamentaría de Doña María Valvancra San Román, conomisinos padresy paíiéntés,comoés público y notorio á toda la cida con el título de Viuda de Romero Tejadade este comerEuropa. «Qué Wjó Mr. Daniel Haughton en i de Enero de cio, para que acudan por sí ó sus representantes á la legitima 1819 sobre lo 'qüé-…</t>
  </si>
  <si>
    <t>Romero, Director de Rentas Rey y</t>
  </si>
  <si>
    <t>Director de Rentas Rey y Romero</t>
  </si>
  <si>
    <t>…viuda de Olozatos y su destino. F.l Sr. Intendente de la' división se servirá ¿ ga; en Vitoria en casa de D. Pedro Barrio; en Santiago en la de este fin ponerse de acuerdo con el Sr. Director de Rentas Rey y Romero; en Pontevedra en casa de Manuel García, y El Teniente General se. complace en creer que todos los en la Coruñaen la imprenta de Iguercta. EN &gt; A IMPRENTA REAL</t>
  </si>
  <si>
    <t>Romero, Juan Francisco</t>
  </si>
  <si>
    <t>Juan Francisco Romero</t>
  </si>
  <si>
    <t>…fín y Madama la Du drés Santomi y Aguiar: para la de prior de la misma iglesia, va quesa de Berry. _En la derrota que ha sufrido la escuadra turca de Samos fue cante por muerte de D. Juan Francisco Romero, á D. Juan Ca nosa y Rico; ypara dos raciones del colegio de Sancti Spiritus de hecho prisionero el Bey de Túnez en el acto de saltar á una lan la ciudad de Santiago, vacantes por fallecimiento de D. Luis cha desde la fragata de su mando, que ha sido una de l…</t>
  </si>
  <si>
    <t>Romero, Juan Pedro</t>
  </si>
  <si>
    <t>Juan Pedro Romero</t>
  </si>
  <si>
    <t>…jandro Laguna y to rato hizo subir sobre cubierta 20 de ellos, y notando uno D. Manuel Julián Saavedra. que todo se disponía para an. krlos al mar, hizo algún ademan En la Solana. D. Juan Pedro Romero, magistral. D- Cán de abalanzarse contra el comisionado principal, y entonces tan dido'Antonio Romero, abogado, y D. Manuel Romero. to los de la escolta coiTiO los demás encargados subalternos echa ron mano de las dagas y puñales que tenian prevenidos, princi…</t>
  </si>
  <si>
    <t>Romero, Manuel</t>
  </si>
  <si>
    <t>Manuel Romero</t>
  </si>
  <si>
    <t>…rlos al mar, hizo algún ademan En la Solana. D. Juan Pedro Romero, magistral. D- Cán de abalanzarse contra el comisionado principal, y entonces tan dido'Antonio Romero, abogado, y D. Manuel Romero. to los de la escolta coiTiO los demás encargados subalternos echa ron mano de las dagas y puñales que tenian prevenidos, princi Todos los hombrea honrados, y los que conservan algunos piaron á herirles, y en esta disposición los arrojaron al mar. Los sentimi…</t>
  </si>
  <si>
    <t>Romero, Zacarías</t>
  </si>
  <si>
    <t>Zacarías Romero</t>
  </si>
  <si>
    <t>…excusan de llevar Granadilla á D. Vicente Sanahuja y Mev: para Ja de Motilla cuentas con sus criados, con los mercaderes &amp;c. &amp;c., y si llega del Palancar y Campillo de Alto-Buey á D. Zacarías Romero y el caso de que necesiten mas dinero del que han dado, lo hallan Velez: para la de Castro del Rio á D. Josef Manuel Sanchez'del por lo común en los mismos banqueros; pero esta costumbre no Aguila; y para la de Antequera á D. Josef Alonso Vilbsante. deja sin…</t>
  </si>
  <si>
    <t>Ronca, Vicente</t>
  </si>
  <si>
    <t>Vicente Ronca</t>
  </si>
  <si>
    <t>…o puede contrade religiosa. Robespierre hizo otro tanro, puesto que reconoció un cirle la incredulidad mas estúpida. Ser Supremo y la inmortalidad del alma. »&gt;EL 17 de Abril murió D. Vicente Ronca, de edad de 84 He aqui unos hombres, que dejando á un lado la ley de 1820, anos, pasados todos en la inocencia y ejercicio de la virtud. admiten una moral cristiana. ¡Pero quiénes son estos nuevos Cuando se trató de poner el cadáver en el atahud, advirtieron…</t>
  </si>
  <si>
    <t>Roque</t>
  </si>
  <si>
    <t>…Montero se le dor general de carmelitas Descalzos. En esta Obra se manifiesta la puso em libertad, sin que le: sirva de nota la prisión sufrida; inexactitud en las autoridades que D. Roque trae contra el me— y ásu muger Manuela Miilan, por la uniformidad de sentimien ritísimo Sr. Arzobispo de Valencia: se hace ver la ignorancia de tos con su hermano el presbítero Millan que ofrece la causa, y aquel (D. Roque), tanto en los plintos históricos co…</t>
  </si>
  <si>
    <t>Rosa</t>
  </si>
  <si>
    <t>…Ja Cámara,'pla riquez Dávalos, en 1^ capilla de S. Francisco Javier, de la villa zas de oidores' en la Real audiencia de Cataluña á D. Miguel de de Hite. Do^ Ana María, Doña Rita, Doña Rosa y- Doña Castells, alcalde del crimen delamisma audiencia, á D. Miguel Josefa María Angiiiano, cómo nietas de D. Josef Anguiano, en de Bataller y Arroyo', D. Vicente Ruiz Morguecho y Cárcel, y cabeza de. Luis de Zabalza. El convento de religiosas de la Con D.…</t>
  </si>
  <si>
    <t>Rosado, Manuel</t>
  </si>
  <si>
    <t>Manuel Rosado</t>
  </si>
  <si>
    <t>…tura, suplicó el coman-v nel de caballería: teniente D. Miguel Cuellar, grado de capitán : dante al gobernado? que le permitiese desembarcarla, lo que le- de caballería: alféreces D. Manuel Rosado, D. Luis,Salí ñas, Don fue concedido al momento; y se colocaron los soldados franceses, Juan González y D. Juan Chicon, grado de teniente de caba en uño de los cuarteles que habia vacantes:,Su disciplina ha sido llería. ■., , ; ñl , qué ha triunfado de todo r…</t>
  </si>
  <si>
    <t>Rosales, Diego de Aguirre y</t>
  </si>
  <si>
    <t>Diego de Aguirre y Rosales</t>
  </si>
  <si>
    <t>…lorioso título que han adquirido nuestros soldados, su dis Atendiendo el Rey nuestro Señor al mérito y fidelidad ds ciplina admirable, su probidad nunca manchada , y su desinterés D. Diego de Aguirre y Rosales, Intendente del Principado de sin ejemplo, serán dignos de una alabanza sempiterna. Bajo los Asturias, se ha dignado S. M. confirmarle en la citada Inten ministerios liberales no se ha visto mas que la revolución: bajo dencia en premio de sus servicios. el Mi…</t>
  </si>
  <si>
    <t>Ross</t>
  </si>
  <si>
    <t>…entre el castillo de S. Juan de Ulúa y Veracruz, dario. y se han sabido por Mr. Stone, sobrecargo de la goleta Virginia, Igualmente ha dispuesto qué se adorne é ilumine vistosa y capitán Ross, las particularidades siguientes: Parece que el gene elegantemente la fachada de las antiguas casas capitulares, colo ral Victoria hizo saber á Mr. Stevcns, capitán de la goleta de los cando en su centro el retrato de nuestro augusto Monarca, Estados Unidos S…</t>
  </si>
  <si>
    <t>Routsin</t>
  </si>
  <si>
    <t>…n independientes de nuestras Arnéricas, y como su voto no puede fa, Armida, y la goleta Fauvette. ser sospechoso á los amigos de los disidentes, copiamos literal El contralmirante barón Routsin tiene su pabellón sobre la mente los párrafos que siguen, para que se vea el juicio que ha Anjitrite. formado su redactor con respecto á aquellos paises. La fragata Amazona, en la que se ha embarcado la primera «Principiando por la parte del norte hallamos el…</t>
  </si>
  <si>
    <t>Rovinet, Luisa Catalina</t>
  </si>
  <si>
    <t>Luisa Catalina Rovinet</t>
  </si>
  <si>
    <t>…sin embargo se Baro, á deducir el derecho que les competa como tales legatarios han figurado que estas ventajas se hallarán cuando sea reconoci en los autos de testamentaría de la Doña Luisa Catalina Rovinet. da la independencia; aunque otros mas reflexivos ya confiesan Ignorándose la residencia de D. Antonio, D. Josef, D.Fran que hn de suceder todo lo contrario. cisco de Paula , D. Juan Ignacio , Doña Juana María, Doña Ma Observa uno de ellos lo que pasa en la G…</t>
  </si>
  <si>
    <t>Rovira, Pedro Josef</t>
  </si>
  <si>
    <t>Pedro Josef Rovira</t>
  </si>
  <si>
    <t>…a de las armas españo la Calzada á D. Estanislao Gfeilarte y Anitri -- para el de Inicsta las. Después de una penosa expedición de los Yungas y valle de VlK^illanueva de la Jara á D. Pedro Josef Rovira: para el de Sicasica arribé á este punto á las ocho de la noche de ayer, en Talayera de la Reina á D. Juan de Mena: para la vara de alcal alcance del coronel D. Tadeo Lezama , que marchaba de vanguar de mayor de Yepes á D. Francisco Macho Villegas: para la de…</t>
  </si>
  <si>
    <t>Ruano, Juan Antonio</t>
  </si>
  <si>
    <t>Juan Antonio Ruano</t>
  </si>
  <si>
    <t>…sabios por la caja Igualmente se ha servido nombrar S. M. para el Corregimien donde está encerrada: en el fondo se ve pintado un zodiaco, cu to de letras de la ciudad de Toledo á D. Juan Antonio Ruano. yas figuras se parecen mucho á la del zodiaco de Denderah, y la parte superior de la caja contiene una pequeña inscripción griega El Rey nuestro Señor, teniendo en consideración los parti borrada casi del todo; y el nombre de Petemcnon, que esta á la culares…</t>
  </si>
  <si>
    <t>Ruano, Juan María</t>
  </si>
  <si>
    <t>Juan María Ruano</t>
  </si>
  <si>
    <t>y tíerón anunciarlos ál público 'con un manifiesto razonado para dor de la misma á D. Juan María Ruano y D. Vicente Esteve: que no causasen tanta sensación. Sé'escribían y borraban-k un para otras dos de alcalde del crimen de ella á D. Rafael Josef tiempo los conceptos del agitado manifiesto, y al fin abandona Crespo y D. Francisco Delgado y Avala ¡ para la fiscalía de^Ia ron la…</t>
  </si>
  <si>
    <t>Ruata, Mariano</t>
  </si>
  <si>
    <t>Mariano Ruata</t>
  </si>
  <si>
    <t>…as pruebas tiene dadas constan las rentas y cargas de dichas Encomiendas; pudiendo de complacencia y agrado á este respetable cuerpo , ha recom también dirigirse los interesados á D. Mariano Ruata, vecino de pensado su decisión y fidelidad dignándose asistir con SS. AA. Binefar, en el propio partido de Barbastro, quien les instruirá de lo perteneciente á la de Monzon; y por lo tocante á la de San (4) Es claroi que cuando la España no quiso admitir esta…</t>
  </si>
  <si>
    <t>…ibrería de gos en que constan tas rentas y cargas de dichas encomiendas; Villa, donde se vende también la estampa de la prisión de Rie pudiendo también dirigirse los interesados á D. Mariano Ruata, go á ó rs. iluminada y. 3 en negro, y la caricatura del mons vecino de Binafar en el propio partido de Barbastro, quien les truo constitucional á 4 rs. iluminada y á a en negro. EN LA IMPRENTA REAL.</t>
  </si>
  <si>
    <t>Rubin, Fernando Gómez</t>
  </si>
  <si>
    <t>Fernando Gómez Rubin</t>
  </si>
  <si>
    <t>…s de edad, el cual ciones vacantes en la iglesia colegial de Santillana, obispado de se había olvidado de solicitar la cruz hacía 20 años, acaba de Santander, por fallecimiento de D. Fernando Gómez Rubin, recibirla ahora en vista de habérsele conferido á su nieto inváli D. Josef Pérez García y D. Juan Bernofa Laurel, á D. Juan do de 60 años. María Valdivielso, D. Josef Marin y D. Rafael Salvador de NOTICIAS DE ESPAÑA. la Gándara: para tres capellanías de coro…</t>
  </si>
  <si>
    <t>Rubio</t>
  </si>
  <si>
    <t>…e el Tajo, que llaman el Angel, pasando la tarde con contados desde hoy , comparezcan por sí o por procurador ante el mayor contento, y la terminaron en visitar el convento de* el Sr. Rubio, primer Teniente Corregidor de esta Corte, por la monges Bernardos, y adoraron el cuerpo de S. Raimundo, fun escribanía de Gaona, á deducir su derecho á los bienes que dejó dador de la Real orden de Calatrava. Doña Josefa Gondovia, viuda de D. Francisco Arrau…</t>
  </si>
  <si>
    <t>…to Tora ño Roldan, vecino de esta cofte, que falleció intestado en 17 de Julio de 1822 , acudirán por sí ó por procurador á de NECROLOGIA. ducir la acción que les competa ante el Sr. Rubio, primer Te El día 20 de Febrero último falleció en esta corte á la edad niente Corregidor de Madrid, per la escribanía de Vicuña , den de 69 años, 9 meses y 20 dias el Excmo. Sr. D. Juan Perez Vi- tro de 15 dias; y pasados se procederá sin nueva citación á la…</t>
  </si>
  <si>
    <t>…l insertar este proyecto de constitución di y Escalona, que falleció el 20 de Alarzo último, acudan al juz ce: que faltó el otium circumstantia para formarlo: que no está gado del Sr. Rubio, primer Teniente Corregidor de Aladrid, y amoldado á los usos y costumbres de la nación: que no se escribanía de Sauz, dentro de dos meses, contados desde hoy; y ha concedido á los pueblos por autoridad legítima : que encierra de no hacerlo les parará el perj…</t>
  </si>
  <si>
    <t>…a corte en el Efectos de esta pasión fueron los bilis que propuso, y las parage que se señale. Cámaras aprobaron en el año de 1773, de retirar los oficiales de Por providencia del Sr. Rubio, teniente corregidor de esta la aduana y cerrar el puerto de Boston: de autorizar á los go corte, se cita y emplaza á todas las personas que se crean con bernadores para prender y remitir á los americanos acusados de deTecho á los bienes quedados- por falleci…</t>
  </si>
  <si>
    <t>…mucho las mismas ventajas. El apat ,to Gervais no puede recibir ninguna mejora ni , ANUNCIOS. ser mas sencillo, pues reúne en extremo estas dos cualidades. Se Por providencia del Sr. Rubio, teniente primero de. corre gún el célebre Chaptal, es el complemento del arte de hacer el vino; gidor de esta corte, se anuncia por término de 30 dias el arren y lo que lo prueba indudablemente es que después de haber com damiento de pastos de las dehesas ll…</t>
  </si>
  <si>
    <t>…s desde el de »u publi bre de á 18, la dejamos sin gobierno y sin mas Fuegos que los de cación. fusil: experimentamos solo la sensible muerte del contramaestre Por providencia del Sr. Rubio, alcalde de Casa y Corte, re D. Nicolás.Bueno y la de cuatro ó cinco heridos, incluso el ca frendada del escribano López de Castro, se ha señalado el do pitán: viéndole derramar arroyos de sangre fui desde proa, que mingo 24 del corriente á las diez de la mañ…</t>
  </si>
  <si>
    <t>Rubio, Agustin Alonso</t>
  </si>
  <si>
    <t>Agustin Alonso Rubio</t>
  </si>
  <si>
    <t>…amor á del Altísimo, por las sabias y enérgicas providencias que toma V. M., los sufrieron con resignación y gusto. rá V. M. para separar lo bueno de lo malo, para disipar las in „D. Agustin Alonso Rubio, natural de este pueblo, fue el trigas de los llamados liberales, que aun maquinan sin poder héroe que capitaneó tan ilustres guerreros, y aquel valiente lo ocultar su soberbia, orgullo y petulancia , y para contener los in fue tanto, que llevó adelante su no…</t>
  </si>
  <si>
    <t>Rubio, Manuel</t>
  </si>
  <si>
    <t>Manuel Rubio</t>
  </si>
  <si>
    <t>…hombres beneméritos, no ba lle de Atocha. Los 16 rs. del primer tomo se entregarán en el acto. sido ni será otro que conservar este territorio como parte inte Se cita y emplaza á D. Manuel Rubio, vecino de esta .corte, grante de la Monarquía. Asi, esperad los resultados en esta justa para que en el término de 10 días, contados desde 1c publicación confianza, y en la de qué me intereso de todas veras en vuestra de este aviso, comparezca en Ja audienci…</t>
  </si>
  <si>
    <t>Rubio, Manuel Josef</t>
  </si>
  <si>
    <t>Manuel Josef Rubio</t>
  </si>
  <si>
    <t>…a especialmente de que se halla hoy dia , y sobre sus grandes resultados...... Hemos este objeto. hecho un viage expresamente á aquel pais para estudiar y cono Por providencia del Sr. D. Manuel Josef Rubio , primer Te cer mejor todos sus fenómenos, y á nuestro impulso se han he niente Corregidor , se ha mandado convocará junta gin.ral á cho varias experiencias públicas de este método en esta provincia los acreedores del concurso de D. Carlos Josef Lorencini, se…</t>
  </si>
  <si>
    <t>…bilitación D. Fran trabajaban sin cesar en la formación de una batería de cuatro, ca cisco Montoya. ñones hecha con saquillos. También supimos las artimañas de Por providencia del Sr. D. Manuel Josef Rubio, primer Te que se han válido para preparar la opinión contra nosotros por niente Corregidor de esta muy heroica villa,dada por la escriba medio de las notas pasadas ¿ los comisionados', cuidando con nía de D. Cristóbal de Vicuña, se cita al representante del…</t>
  </si>
  <si>
    <t>…a antigua rebelión Abril del corriente año, para qúe dentro dcrellos acudan á de de unos cuantos vasallos de Cárlos v, y que adoptaron con cierto ducir su acción en el juzgado dél Sr. D. Manuel Josef Rubio, entusiasmo por la semejanza de principios, sin que les ocurriese primer teniente de Corregidor,de Madrid, y á su escribanía nu á nuestros ciegos imitadores que era probable experimentasen el meraria á carpo de D. Franoisco Casado.. . mismo fin que tuvieron l…</t>
  </si>
  <si>
    <t>…sociación europea trabajaba aun en Agosto de 1823; y deducir ,su .acción., en el término de 30 dias ante él juzgado del también habia en Barcelona al mismo tiempo otro club italia Señor D. Manuel Josef Rubio, primer teniente corregidor dé no dirigido por el ex-mayor napolitano Horacio d’Attellis. Madrid. , • Habituado á la intriga, sagaz, astuto, escritor elocuente,jera Los que se consideren con derecho á los bienes de D. Manuel mas de temer Attellis que todos lo…</t>
  </si>
  <si>
    <t>…a y heredera del ,i.° ,,Que ú pocas horas ríe haber colocado el aparato, empe D. Manuel. zó la fermentación de un modo muy suave, pacífico., y sin cau En virtud de providencia del Sr. D. Manuel Josef Rubio, sar en todo el tiempo que duró el menor estrépito. . teniente primero de Corregidor de esta H. V., y escribanía de 2.0 „Que la fermentación duró en.todo su vigor 25 dias. Villa y hernandez, se llama á D. Cayetano Ursolino, cuya re Í3-° ,,Que concluida trasva…</t>
  </si>
  <si>
    <t>Rubio, Manuel Jossf</t>
  </si>
  <si>
    <t>Manuel Jossf Rubio</t>
  </si>
  <si>
    <t>Gaceta de Madrid n.º 44</t>
  </si>
  <si>
    <t>…■ ' ‘ : ' cir, los impuestos y cerrar las últimas llagas de. la, revolución. - .. . ■ .: i u .. „Os he.manifestado ya, mis, intenciones y mis.esperanzas: en, - Por providencia del Sr. D. Manuel Jossf Rubio , primer, Te-: la.;mejora.de nuestra situación interior buscaré siempre la fuerza, niente de Corregidor de esta villa, se llama á Andrés Ellén, cu-; del Estado y la gloria de mi reino. , yo paradero., se. ignora, para que en término de 15 dias,después, . ..Ne…</t>
  </si>
  <si>
    <t>Rubio, Teniente Corregidor</t>
  </si>
  <si>
    <t>Teniente Corregidor Rubio</t>
  </si>
  <si>
    <t>…ucionales, y que se habia ANUNCIOS.señalado el d a de S. Josef para acabar con todos; pero añade „que el proyecto no habia tenido lugar sino en parte, y que no Por el tribunal del Sr. Teniente Corregidor Rubio se cita y „habia habido mas que una docena de víctimas, poco mas ó me- emplaza á D. Josef Franco, que en i.° de Octubre de 1811 re „nos;” y en Valencia „se habían contentado con poner presos sidía en esta corte,ó sus herederos, si hubiese fallecido, para que…</t>
  </si>
  <si>
    <t>…, contados des— Moquehua , han llenado de terror á los insurgentes que nó se atre de hoy,que por seg.vip.do se le concede, comparezca en el tribunal ven á volverles la cara.’* del Sr. Teniente Corregidor Rubio, por la escribanía de Manri Tenemos á la vista una carta, fecha'el x de Enefe ren.lima, que, ,á fin de: instruirle de cierta demanda puesta por Domingo de un oficial, quizá el mejor militar que tiene el ejército: insur Rodríguezd$ esta yeciudad; apercibido qu…</t>
  </si>
  <si>
    <t>Rubio, Valentín</t>
  </si>
  <si>
    <t>Valentín Rubio</t>
  </si>
  <si>
    <t>…en cuyo pueblo me hallaba yo , fueron ata que tienen de costumbre; y que el ayudante y teniente del mis cados el 25 de /Vgosto por mas de triplicadas fuerzas en Zepita, mo cuerpo D. Valentín Rubio y D. Tomas Castillo, que casi y si no fue allí la total destrucción de Santacruz, lo debió a la siempre marchaban á la cabeza de la mitad de batidores, hicie oscuridad y á la nevada incesante de roda la noche, pues cuando ron prodigios de valor, no menos que el sargento de esta…</t>
  </si>
  <si>
    <t>Rudesinseis</t>
  </si>
  <si>
    <t>…co y Te— tín Alcafar, D. Manuel Pacheco y D. Pedro Dávila: de .tenien Xesforo Armañazas, el primero en dos años, y los otros dos en te ajos subtenientes D. Juan Antonio Ugarteche, D. Rudesinseis meses de presidio; por último Josef Arizo y Felipe Zufin do,JBeltraq, D. Juan. Antonio Sierra y D. Manuel Sañudo, y sean puestos en libertad, sirviéndoles de castigo la prisión sufrida. de subteniente á los sargentos primeros D.Juan Pablo Servantes y D. Manue…</t>
  </si>
  <si>
    <t>Rueda, Josef Bravo de</t>
  </si>
  <si>
    <t>Josef Bravo de Rueda</t>
  </si>
  <si>
    <t>…zo noria, estanque, aguas manan E. M. del Perú. Coronel graduado D. Toribio Dávalos, se tiales, y mina que las conduce al pozo noria, que e! todo com gundo ayudante sargento mayor D. Josef Bravo de Rueda, al prende 7,524 estadales de tierra; tasada la posesión en 420,300 férez Pedro Arcebes. rs. vn. La persona que quiera hacer postura acuda dentro del Legión Peruana. Sargento mayor D. Francisco Benavides, propio término á dicho Sr. Juez y citada escribanía, d…</t>
  </si>
  <si>
    <t>Rueda, Juan del Carmen</t>
  </si>
  <si>
    <t>Juan del Carmen Rueda</t>
  </si>
  <si>
    <t>…acudan ante el Sr. Galindo, teniente primero García, capitán D. Juan Francisco Izcue. corregidor de esta heroica villa, y escribanía de Sanz, á enterarse Batallón núm. 6. Capitán D. Juan del Carmen Rueda, Idem de la solicitud que han hecho dos acreedores censualistas, y decir graduado D. Antolin Ustuiza. y exponer lo que vieren convenirles; bajo apercibimiento de que Batallón de cazadores del Perú. Capitán D. Antonio Con pasado dicho término se procederá á lo…</t>
  </si>
  <si>
    <t>Ruedas, Josef</t>
  </si>
  <si>
    <t>Josef Ruedas</t>
  </si>
  <si>
    <t>…braltar á D. Josef Vicente de Cas . Escuadrón Je dragones de Lima. Grado de teniente coronel tro: para el de Zahara á D. Pedro Mendoza1 y Vázquez: pira ti de caballería al espitan D. Josef Ruedas: capitán efectivo al gra de Villena á D. Diego Martínez Pelayo: para el de la Puebla de duado D. Pedro Eguía: gradode capitán al ayudante mayor Don Alcocer á D. Joaquín González: para la vara de alcalde mayor Juan-Bautista Eguía: de alféreces á los sargentos…</t>
  </si>
  <si>
    <t>Rufino, Mariano</t>
  </si>
  <si>
    <t>Mariano Rufino</t>
  </si>
  <si>
    <t>…gacioncs de España tyf.Empréstito francés 16}. Exposición dirigida al Rey nuestro Señor. Cámara de los Pares. El día 20 de Marzo último tuvo el honor de presentarse al Rey nuestro Señor D. Mariano Rufino,González, del consejo El Marques.de Lansdown pidió y obtuvo la autorización d* de S. M., y su Alcalde de Casa y Corte, comisionado por-el que-se leyese por primera vez un bilí, cuyo objeto es conferir á Ayuntamiento de la villa deQuesada, para felicitarle por…</t>
  </si>
  <si>
    <t>Ruiz, Josef Magro y</t>
  </si>
  <si>
    <t>Josef Magro y Ruiz</t>
  </si>
  <si>
    <t>…exhausto de recursos , y que por esto es que todo obtenía la de Salamanca: para la de esta ciudad al de Palencia' el ejército subsiste á medio sueldo.” La siguiente es la proclama D. Josef Magro y Ruiz; y.-parada.intendencia de Toledo á Don- del general servil Olañeta á que arriba se ha hecho referencia. Fernando. Zatobiano , caballero de la orden de Alcántara, y mi nVha la Religión. El "«irruí Olañeta á los pullos del Perú. nistro tesorero de las cajas de…</t>
  </si>
  <si>
    <t>Ruiz, Juan Antonio</t>
  </si>
  <si>
    <t>Juan Antonio Ruiz</t>
  </si>
  <si>
    <t>…ronel de ejército: D. Nicolás Díaz Molin; para la de Lezuza á D. Diego Antonio al piloto de la Real armada D. Juan Vil» el grado:de.alférez de Montero y Pelaez; para la de Iguña á D. Juan Antonio Ruiz de fragata. (Se continuarái) • • • Carabantes: para la de Jimena á D. Rafael MaríaDonnet: para la de Ubrique á D. Juan Periañez : para la de Tabal a D. Anto XEAlSS 10TERIAS. nio Pacheco Padilla: para la de Sanlucar deBarramedaá D. Do Noticia dé los pueblos do…</t>
  </si>
  <si>
    <t>Rusell, John</t>
  </si>
  <si>
    <t>John Rusell</t>
  </si>
  <si>
    <t>…os constitucionales los sentimientos de lealtad y de adhesión sincera, expresados en españoles. 6 de Junio al Gobierno legítimo de V. M. la Regencia del Rei Sir James Mackintosh y lord John Rusell se oponen ú la no durante vuestro llorado cautiverio. Oropesa, Señor, que te propuesta del Ministro, Jo mismo que Mr. Hume; y la Cámara nia la gloria de no haber conocido en los tres años aquel malha decide por una mayoría de 130 votos contra 73 , que se pres…</t>
  </si>
  <si>
    <t>Russell</t>
  </si>
  <si>
    <t>…ller, quien después de leída la actaj.de la sesión Real del Duque de Angulema, que ¡si fue admirada por toda la Europa, dia anterior, puso sobre la mesa cinco decretos del Rev nom lord Russell no vió eti ella mas que hinchazón como en todo, lo brando cinco Pares, y autorizando á varias de estas dignidades que sale de la pluma de tos franceses; concluyendo con esta sim para que puedan ser trasmitidas fuera de la línea directa masculi pleza: „S¡ la E…</t>
  </si>
  <si>
    <t>Ruysch, Almirante</t>
  </si>
  <si>
    <t>Almirante Ruysch</t>
  </si>
  <si>
    <t>…Emperador Pe dro 1, porque tiene muchos elementos democráticos. Cuanto mas Mahon 16 de Febrero . extenso sea un pais mas concentrado y vigoroso debe ser su go Luego que el Excmo. Sr. Almirante Ruysch, Comandante bierno; y los autores de esta' carta parece que á propósito, obran general de las fuerzas navales de S. M. el Rey de los Paises-Eajos do lo contrario de aquel principio , han querido ligar las manos -en éste puerto; supo que la escuadra argelina h…</t>
  </si>
  <si>
    <t>S, Nuncio de S.</t>
  </si>
  <si>
    <t>Nuncio de S. S</t>
  </si>
  <si>
    <t>…pararnos á pelear, sa solemne en la iglesia del Carmen Descalzo, calle de Alcalá, y á pelear, cuando el enemigo ciertamente nos amenaza y nos que celebrará de pontifical el Excmo. Sr. Nuncio de S. S. ataca? ¿Cuando La Sema ei. el Perú, Quintanilla en Valdivia, y la indefensión de estas provincias, y el estado de la repúhlica __ Para que se vea el estado de anarquía en que se hallan los peruana, hacen temer si no la muerte de la independencia, los nuevos r…</t>
  </si>
  <si>
    <t>S, Secretario del Despacho de Hacienda de</t>
  </si>
  <si>
    <t>Secretario del Despacho de Hacienda de S</t>
  </si>
  <si>
    <t>…de un oficio del In bano segundo.” tendente del ejército y reino de Aragón de fecha de 2 de Agosto „Señor: Vuestra ciudad de Algeciras, representada por su tíltimo, y de otro del Sr. Secretario del Despacho de Hacienda de S del mismo con que lo remite, relativos las dificultades que Ayuntamiento, tiene el honor de elevar su voz hasta el augusto Trono de V. M. para rendir los homenajes del mas profundo se oponian á la admisión en el hospital militar de Zaragoza á D. Joaquin Ricar…</t>
  </si>
  <si>
    <t>Saavedra, Manuel de Puga y</t>
  </si>
  <si>
    <t>Manuel de Puga y Saavedra</t>
  </si>
  <si>
    <t>…vacantes por fallecimiento de D. Luis cha desde la fragata de su mando, que ha sido una de las in Quiroga y Garza y D. Joaquín Pardo, á D. Alfonso Francisco cendiadas. de Ribera y D. Manuel de Puga y Saavedra, NOTICIAS DE ESPAÑA. REALES LOTERIAS. Cebnros $o de Setiembre. Noticia de los pueblos donde han cabido los premios mayortt Los voluntarios Realistas de esta villa apenas supieron el fallecimiento de S. M. Luis xvm, llenos de reconocimiento ha de la Real loter…</t>
  </si>
  <si>
    <t>Saavedra, Manuel Julián</t>
  </si>
  <si>
    <t>Manuel Julián Saavedra</t>
  </si>
  <si>
    <t>…do con codo y entrar otra vez bajo escotilla. Pasado un cor diñas. D. Jac. o Antonio de Córdoba. D. Alejandro Laguna y to rato hizo subir sobre cubierta 20 de ellos, y notando uno D. Manuel Julián Saavedra. que todo se disponía para an. krlos al mar, hizo algún ademan En la Solana. D. Juan Pedro Romero, magistral. D- Cán de abalanzarse contra el comisionado principal, y entonces tan dido'Antonio Romero, abogado, y D. Manuel Romero. to los de la escolta coiTiO l…</t>
  </si>
  <si>
    <t>Saavedra, Ramón</t>
  </si>
  <si>
    <t>Ramón Saavedra</t>
  </si>
  <si>
    <t>…rtirse que desde el año 21 al pre 1^*” D. domingo Reaúo, capitán D. Anastasio Encinas, idem sente ha perdido los 10 millones anuales que le producían sus D. Domingo í.Iillan, idem D. Ramón Saavedra, ayudante ma tejidos de laca y algodón, sin que pueda resucitar estas fabricas yor graduado de capitán D. Josef Ignacio Plaza, teniente pri en mucho tiempo, tanto porque la introducción extrangera no mero ayudante mayor D. Francisco Lucero, idem graduado de s…</t>
  </si>
  <si>
    <t>Sabchéz, Juan</t>
  </si>
  <si>
    <t>Juan Sabchéz</t>
  </si>
  <si>
    <t>…amentos.mas; recomendados, que p-y'OVariártepara una Racion'dé-Avila, vackrtté por muerte dé su autor ha añadido en una nueva edición. Se halUrá de venta en 0.’ Mánuéí Scridin, á, D. Juan Sabchéz, Beneficiado dé Plasericia: : lalbreríadePerez, ,,r,. ;0'¡ EN LA IMPRENTA REAL.</t>
  </si>
  <si>
    <t>Sabeche, Angel</t>
  </si>
  <si>
    <t>Angel Sabeche</t>
  </si>
  <si>
    <t>…,1 16 al 22,472 4:,COI al 4*,036 deseos. 22,513 al 22,653 42,000 ai 42,093 D. Gaspar Mairal, comandante de escuadrón; D. Santiago 2 2,65 5 al 23,000 42,169 al 42,482 Gil, capitán; D. Angel Sabeche, teniente: D. Matías Calvo, 23,COI al 25,136 42,929 al 42Í970ídem; D, Elias Montoya, alférez, D. Francisco Frías, ídem, 33.5I * al 23.656 43,o** al 43,022 D. Atanasio Montoya, ídem; D. Pascual Mena, sargento pri 23,865 al 2 3,939mero graduado. La noble decisi…</t>
  </si>
  <si>
    <t>Sacrificios, Valdome-u</t>
  </si>
  <si>
    <t>Valdome-u Sacrificios</t>
  </si>
  <si>
    <t>…para Por providencia del Sr. D. Julián Cid Miranda , Alcalde de el punto de\Jacambo, situado en la playa frente de la isla délos Ja Real Casa y Corte, y escribanía de provincia de D. Valdome-u Sacrificios. Él norte les impidió alguna ejecución.marítima, pues jo Morakda, se hace saber á todos los que se créan con derecho; que dos lanchas cañoneras ¿n Alvaradó tenian la proa hacia Sa como acreedores á los bienes de D. Felipe Sierra Pathbley , veci crificios, y'e…</t>
  </si>
  <si>
    <t>Saenz, Diego</t>
  </si>
  <si>
    <t>Diego Saenz</t>
  </si>
  <si>
    <t>…Albelda y Logroño, dió Correspondencia de Lóndres. cesis de Calahorra, por renuncia de D. Marcelino Gómez Ma ,,En Buenos Aires. Según cartas que se han recibido aquí fe yoral , á D. Diego Saenz de la Cuesta; y para otra canongía de cha g de Agosto, tenian noticias muy circunstanciadas de Lima, la iglesia catedral de Valladolid, vacante por muerte de D. Ja Trujillo y Guayaquil posteriores á los movimientos de Canterac cinto Becerril, á D. Teodoro Cas…</t>
  </si>
  <si>
    <t>Saenz, Josef Dionisio</t>
  </si>
  <si>
    <t>Josef Dionisio Saenz</t>
  </si>
  <si>
    <t>…stema constitucional vero, idem de fragata D. Eduardo Carrasco, teniente secundo en todo el Perú sujeto á su mando, conforme al Real decreto D. Francisco Gómez, alférez de fragata D. Josef Dionisio Saenz. de i.° de Octubre, dado en el Puerto, remitiéndose á una copia Director general de rentas estancadas en lama. Teniente co que habia llegado á su poder hallándose en el Cuzco; cuya ronel D. Vicente Larriva. Real determinación mandó celebrar á las tropas con s…</t>
  </si>
  <si>
    <t>Saez, Víctor</t>
  </si>
  <si>
    <t>Víctor Saez</t>
  </si>
  <si>
    <t>…del Vidasoa el 7 de Abril de 1823 , y los recuerdos tes , y habiendo recibido á SS. MM. su Director el Excmo. Señor de la victoria han reanimado en Francia el noble sentimiento de D. Víctor Saez y otros varios socios, observaron con detención la independencia nacional. las obras de mérito en ia pintura, escultura y arquitectura, _Se asegura de un modo positivo que el Rey de PrusiaTiará en elogiando el zelo con que el Director y la Sociedad procuran,…</t>
  </si>
  <si>
    <t>Saez, Víctor Damián</t>
  </si>
  <si>
    <t>Víctor Damián Saez</t>
  </si>
  <si>
    <t>…de ha dejado seis hijos en Inglaterra, dos varones y Lacedemonia (ña partibus mjidelittm) : al obispado de Tortosa á cuatro hembras, la mayor de 16 años. Al llegar á bouthauipthon D. Víctor Damián Saez: al de Plasencia (en Italia) á D. Luis supo que San Martin acababa de salir de allí para Londres, é in Loschi: al de Monópoli á Monseñor Miguel Palmieri: aldeMelfi mediatamente se puso en camino para alcanzarle y tener con él á Monseñor Vicente Ferrari: al de…</t>
  </si>
  <si>
    <t>…que iban reunidas por no Igualmente se ha dignado S. S. nombrar, por breve excedido haber chocado, dieron frente y cargaron á las nuestras, que tar en 24 del corriente, al Excmo. Sr. D. Víctor Damián Saez, daron en batirlas lo que tardaron en llegar á sus filas; habiendo Obispo de Tortosa, su Prelado doméstico, y Obispo asistente al seguido esta segunda carga hasta la chacra del Arenal, donde man solio pontificio. dé hacer alto para reunir la fuerza, formar de…</t>
  </si>
  <si>
    <t>Sagarriga, Josef de</t>
  </si>
  <si>
    <t>Josef de Sagarriga</t>
  </si>
  <si>
    <t>…donde no puede ser habido, guareciéndose con sus Juan Antonio Ferrer: para otra canongía subdiaconil, vacante robos en los montes, donde viren tan á su placer como en un por el de D. Josef de Sagarriga, á D. Ignacio Flinch; y para el palacio. deanato de la santa iglesia catedral de Orihuela, vacante por fa Cuenta lo que le ocurrió en una de las poblaciones de su llecimiento de D. Pedro Albornoz , á D. Melchor de Valdivielso. tránsito, que por ello puede con…</t>
  </si>
  <si>
    <t>Sagristá, Mariano</t>
  </si>
  <si>
    <t>Mariano Sagristá</t>
  </si>
  <si>
    <t>…Gervais, y ofros que han creído haber dades de estilo, de los señores hacendadosD.IgnacioNoves, Don lo mejorad;' y simplificado; pero el todo no es en realidad mas Joaquin Soler, D. Mariano Sagristá, D. JuanEnrich, y Domenr •que el mistv.o aparato Gervais, disfrazado con algunas formas ó jó y D. Juan Soler y Soler, quienes se apresuraron á hacer su añadidurasext.v ñas, quclo han hecho mas complicado, costoso y ■vino con el aparato, (Je continuará.") , ■…</t>
  </si>
  <si>
    <t>Sainz, Pedro</t>
  </si>
  <si>
    <t>Pedro Sainz</t>
  </si>
  <si>
    <t>Lista de los presos hechos en la Mancha fot el Intendente de foli Timoteo de Larrea, Realista de Vizcaya; D. Pedro Sainz, oficial. da y el comisionado D. Pedro Silva. Josef Fernandez, Alonso Caneday Fr. Narciso Alonso, Jo sef Bouzas, Realistas esforzados del partido de Viana. En la villa de Alcubillas. D. Josef Sánchez, alcalde. Don Juan Teigido, criado del cura Magadan; Ignaci…</t>
  </si>
  <si>
    <t>Saiz, Antonio</t>
  </si>
  <si>
    <t>Antonio Saiz</t>
  </si>
  <si>
    <t>…ica nación de tan infame yugo , y restituyendo a El comandante de los voluntarios Realistas Pedro Serna.=hl te V. M. al Ubre uso y ejercicio de su soberanía, único medio de niente capitán Antonio Saiz—El alférez lomas de T.uc:o.=El hacerla feliz. sargento i.° Juan Sigler—Iíl sargento 2.0 Antonio Pena—Bu ca Llegó por fin tan dbseado día , y en el momento mismo que bo i.° Manuel Saiz—El cabo 2.0 Francisco Sedaño y Peña.” se recibió la plausible noticia de la…</t>
  </si>
  <si>
    <t>Salas, Fermín</t>
  </si>
  <si>
    <t>Fermín Salas</t>
  </si>
  <si>
    <t>…mado desde igual fecha hasta el 31 de Diciembre de de llegar del extrangero. 1823, 31.912,021 f. de renta, que le han costado 490.314,006 f. Cartilla para hacer vino y vinagre por D. Fermín Salas; un y 82 c., importe del precio medio de los 5 por 100 comprados tomito en 8.° Se ha procurado reunir en él cuanto ha enseñado 4 72 f. y 82 c. la experiencia relativo al clima, terreno y cultivo que exige la Durante el primer trimestre de 1824 ha tomado 991,4…</t>
  </si>
  <si>
    <t>Salazar, Celestino Mo y</t>
  </si>
  <si>
    <t>Celestino Mo y Salazar</t>
  </si>
  <si>
    <t>…para la ral de Provisiones, en dicho Sevilla él 28 de Noviembre de 1809, plaza de Oficial mayor primero de ella á D. Salvador de Heraña á favor de D. Manuel de Benjumea, cargo de D. Celestino Mo y Salazar: para la de mayor segundo á D. Pascasió Perez de San lina, Tesorero interino de la expresada Dirección, con'el último ta Cruz; y para la de Oficial segundo primero á D. Juan Josef endoso á favor de D. Pedro Gil, con firma deD.SalvadorGual, de Orue, Oficiales…</t>
  </si>
  <si>
    <t>Salazar, Gaspar Baneda y</t>
  </si>
  <si>
    <t>Gaspar Baneda y Salazar</t>
  </si>
  <si>
    <t>…que de no verificarlo se Caf¡tañía del Puerto. procederá á lo que haya lugar y previenen las Reales órdenes en Pasageros que ba conducido la fragata española Primorosa la materia: D. Gaspar Baneda y Salazar, D. Cipriano Sánchez Mariana, su capitán D. josef Bonifacio de Arrarte, proceden Tejada, D. Josef Morales Aramburu , la testamentaría de Don te de la Havana, fondeada en este puerto el 25 del corriente: Isidoro Reaño, D. Pedro Tagle, Sres. Le Deist, Kibalan,…</t>
  </si>
  <si>
    <t>Salazar, Gaspar Josef Barreda y</t>
  </si>
  <si>
    <t>Gaspar Josef Barreda y Salazar</t>
  </si>
  <si>
    <t>…abo primero del regimiento infantería meses por último é improrogable término á los acreedores Don de María Amalia. En seis años de presidio á Ramón Angel Josef Morales Aramburu , D. Gaspar Josef Barreda y Salazar, (alias Vuelcasierras) en el arsenal de Cartagena, y los otros tus D. Josef Cifuentes y Prada, Le Deist Kivalan, Lesea y compa en Ceuta. En dos años de cárcel en la ciudad de Lorca á Dolores ñía, D. Josef Villegas de la ConchayKint, de Lima; D. Cipria Concepc…</t>
  </si>
  <si>
    <t>Salázar, Josef Gaspar Barreda y</t>
  </si>
  <si>
    <t>Josef Gaspar Barreda y Salázar</t>
  </si>
  <si>
    <t>…s mas santas á los ojos de Dios: morir es permu Le-Deist, Kivalan , Lesea y compañía; D&gt; Josef Cifuentes y tar una tierra de destierro por la verdadera patria. Considerados Prada, D. Josef Gaspar Barreda y Salázar, D, Cipriano de Te desde tan elevado punto de vista todos los deberes, todas las re jada Sánchez, D. Josef Morales Atambüru, D. Pedro Josef de laciones, tanto de la vida privada como de la social y política, Rada , la testamentaría dé D. Josef Sánchez Reaño,…</t>
  </si>
  <si>
    <t>Salcedo, Josef</t>
  </si>
  <si>
    <t>Josef Salcedo</t>
  </si>
  <si>
    <t>…dándole pasaporte para el indudable soy el General mas antiguo de los que hay en estos paí pueblo de su naturaleza, ses, también es constante que siguiendo el espíritu del citado D. Josef Salcedo, D. Josef Neerete, el padre Fr. Juan Fa Real decreto de i.° de Octubre de 1823, jq np debo permane cundo Monio, Domingo Rojo y D. Agustín Baiat, en liber cer en el Perú , respecto á que las órdenes , tanto para quedar tad, sin nota alguna. me, como aprobando…</t>
  </si>
  <si>
    <t>Salcedo, Manuel Rodríguez de</t>
  </si>
  <si>
    <t>Manuel Rodríguez de Salcedo</t>
  </si>
  <si>
    <t>…estado, y poí no qutdarle recurso alguno con que de no asistir les parará el perjuicio que haya lugar. que salvarse. El capitán recibió otra herida mas grave, y.con Por muerte de D. Manuel Rodríguez de Salcedo se halla este nuevo motivo le interpelé respetuosamente para que me ce vacante el vínculo fundado en la villa de Barajas de Madrid diese el mando, y me reprodujo lo mismo que antes dejo indi por D. Ealtasar de Nao y Doña Juana Vázquez de Ledcsma. La cado, pid…</t>
  </si>
  <si>
    <t>Salcedo, Rafael Peáuela y</t>
  </si>
  <si>
    <t>Rafael Peáuela y Salcedo</t>
  </si>
  <si>
    <t>…el cúter Crecían, que saldrá jmañana para no Herrero: para la de los Velez á D. Angel del Busto: para la Cartagena, escribiré pidiendo se suspenda la dicha orden sobre de Orjlva á D. Rafael Peáuela y Salcedo: para la de Bodonal á el particular hasta su arreglo definitivo. D.Donato Cortés de Arrayas: parala de Villa el Rio á D.Fran- ,,Igualmente notificaré al gobierno de la mencionada repú cisco Antonio Maldonado: para la de Huelva á D. Isidoro Juez blica, que has…</t>
  </si>
  <si>
    <t>Salgado, García y Andrés</t>
  </si>
  <si>
    <t>García y Andrés Salgado</t>
  </si>
  <si>
    <t>…eva, 4e Infantes. D. Isidoro María Fernandez Bonacho, alguacil ma Pedro Quíntelas, Andrés Antelo, Josef María Antclo, Manuel yor y hacendado. D. Alfonso Miguel Almaria, escribano. Don García y Andrés Salgado. Josef Tomas Muñoz, caballero del hábito de Santiago, adminis Todos estos presos fueron escoltados por algunos milicianos trador de la casa de Uclés. D. Ventura Herrera, contador de nacionales y otros del batallón sagrado, á quienes igualmente Reales maestraz…</t>
  </si>
  <si>
    <t>Salmón, Esteban</t>
  </si>
  <si>
    <t>Esteban Salmón</t>
  </si>
  <si>
    <t>…de zarpó el 10 de Setiembre Idem de marina. Capitán de fragata D. Ricardo Peralta, te del año pasado, y tocó en Buenos-Aires y Valparaíso, dando niente D. Josef Basombrio, alfetez D. Esteban Salmón, iden» la vela de este último el io del corriente mes, su comandante D. Damian Alzamora, piloto D. Santiago Alelizon, idem Don Mr. Willink. Pedro Arteaga, oficial segundo de armada D. Desiderio Fan. Participa la plausible noticia que los comerciantes ingleses…</t>
  </si>
  <si>
    <t>Salva</t>
  </si>
  <si>
    <t>…o á los Se han celebrado con la mayor pompa fúnebre solemnes exe ds Buenos-Ai res, y después de mandar ahorcar á algunos, ex quias en memoria del Brigadier de los Reales ejércitos D. Salva pulsó á cuantos halló, é impuso pena de la vida al qne bajo de dor Escandon y Antayo, sacrificado al furor revolucionario en cualquier pretexto se introdujese en la provincia. Dejó «n su vi 1823 , sugeto ademas bien conocido en todos tiempos por su gor la fra…</t>
  </si>
  <si>
    <t>Salvador</t>
  </si>
  <si>
    <t>…cau D. Vicente Jiménez Granados: para la de Marchena á D. Josef sen; y que por este proceder criminal se retardan ó imposibilitan Aguilar Galeote: para la de Palma, en Sevilla, a D. Salvador de conseguid bien que para sí mismos desean. Estos son los que Pulciani: para la de Almería á D. Dionisio Marcelino Angulo; escriben á París y á Londres las falsedades que hemos menciona y para la vara de Alcalde mayor, Teniente segundo de Asistente do , y ot…</t>
  </si>
  <si>
    <t>Salviollla</t>
  </si>
  <si>
    <t>…l presidente, llamado West, El Rey nuestro Señor, accediendo á la solicitud del Ciruja amigo digno de rlunt, propuso un brindis á Riego, á Mina , á no mayor délos Reales ejércitos D. Salviollla, ha tenido á los derechos del hombre, y á todos los ¡temíanos y amigos de Es bien jubilarlo con todo su sueldo, conforme á reglamento, en. paña , Francia é Inglaterra, y tuvo el indiscreto atrevimiento atención á su avanzada edad de 74 años, enfermedades habi…</t>
  </si>
  <si>
    <t>Sambuy, Conde de</t>
  </si>
  <si>
    <t>Conde de Sambuy</t>
  </si>
  <si>
    <t>…agogos que pretenden separarlas de la ANUNCIOS. madre Patria; nada sobra cuando ss trata de convencer á los pu blicistas liberales del día, que se han empeñado en hacer creer á El Sr. Conde de Sambuy, Encargado de Negocios de la corte la Europa, y aun á los mismos naturales de América (cuando de Cerdeña, desea saber el paradero de D. Gaspar Bodoin, na vea todo lo contrario), que la independencia de aquellos países tural de Chamberí, en Saboya, vecino que…</t>
  </si>
  <si>
    <t>San, Manuel Martin</t>
  </si>
  <si>
    <t>Manuel Martin San</t>
  </si>
  <si>
    <t>…caso los medios dríguez Luna, D. Paulino de la Calle y Josef Llórente en la de destrucción son casi los mismos en todos tres. Por tanto si el pena ordinaria de muerte de horca: á D. Manuel Martin San género á que pertenece el insecto es.alguno de los indicados, lo cho, Ignacio Rodríguez y Ambrosio Villarubia en diez años de primero que deberá hacerse es determinar con exactitud cuál es el presidio con retención en uno de los de Africa ; al primero en esta…</t>
  </si>
  <si>
    <t>San, Pascasió Perez de</t>
  </si>
  <si>
    <t>Pascasió Perez de San</t>
  </si>
  <si>
    <t>…Noviembre de 1809, plaza de Oficial mayor primero de ella á D. Salvador de Heraña á favor de D. Manuel de Benjumea, cargo de D. Celestino Mo y Salazar: para la de mayor segundo á D. Pascasió Perez de San lina, Tesorero interino de la expresada Dirección, con'el último ta Cruz; y para la de Oficial segundo primero á D. Juan Josef endoso á favor de D. Pedro Gil, con firma deD.SalvadorGual, de Orue, Oficiales que eran de la m'isma: para la de segundo se fecha en…</t>
  </si>
  <si>
    <t>San-, León</t>
  </si>
  <si>
    <t>León San-</t>
  </si>
  <si>
    <t>…i cuadrón supernumerarios. . , •, nuestros. ... r - Dragones del Perú. . Capitán D&lt; Francisco Miranda, grado . FRANCIA. ■ ’ • de teniente coronel de caballería : sargento primer.o D. León San- , chez, grado de alférez. Fontaimbleau i o de Diciembre. Real Infante D, Carlos. , Capitán graduado de teniente coro . ' En la última caza de Fontainebleau iba el Delfín á todo; nel D. Cayetano" Avalle,’ comandante de infantería de línea. correr por el largo…</t>
  </si>
  <si>
    <t>Sanchez'del, Josef Manuel</t>
  </si>
  <si>
    <t>Josef Manuel Sanchez'del</t>
  </si>
  <si>
    <t>…&amp;c. &amp;c., y si llega del Palancar y Campillo de Alto-Buey á D. Zacarías Romero y el caso de que necesiten mas dinero del que han dado, lo hallan Velez: para la de Castro del Rio á D. Josef Manuel Sanchez'del por lo común en los mismos banqueros; pero esta costumbre no Aguila; y para la de Antequera á D. Josef Alonso Vilbsante. deja sin embargo de tener sus inconvenientes, como se ve por la ocurrencia de Fauntleroy. Varias personas de las que comunmente tenian est…</t>
  </si>
  <si>
    <t>Sánchez, Ambrosio</t>
  </si>
  <si>
    <t>Ambrosio Sánchez</t>
  </si>
  <si>
    <t>…abéis hecho ver á esos Reyes, á quienes.denigra vuestro D. Luciano Suarez, D. Josef Arias, D. Francisco Alvarez y odio , que no pueden contener 14 sangre que corre á su presencia, D. Ambrosio Sánchez. En geometría práctica D. Fernando Ro sin dar lugar á que corra por otro lado en mas abundancia. Vues dríguez Casas, D. Anselmo Monelos, D. Juan Diez Valentín, tra alegría por la aparición del lábaro les ha hecho ver el espan D. Josef Pereira y D. Estéban Bar…</t>
  </si>
  <si>
    <t>Sánchez, Andrés</t>
  </si>
  <si>
    <t>Andrés Sánchez</t>
  </si>
  <si>
    <t>…de los oficios pasados á sir A'Court en todo general, y el 24 por ia mañana una solemne función de iglesia, este tiempo, con las contestaciones correspondientes. en ia que ofició D. Andrés Sánchez, Capellán de los voluntarios Mr. Canning se niega á est* demanda , diciéndole al noble Realistas; y el Ado. Cura Párroco de’lorija D. Josef Leonardo lord que tenia expedito su derecho. Lord Nugent se reserva hacer Ortega hizo un panegírico digno de su elocuen…</t>
  </si>
  <si>
    <t>Sánchez, Antonio</t>
  </si>
  <si>
    <t>Antonio Sánchez</t>
  </si>
  <si>
    <t>…en el tránsito se le unieron el batallón de partida la guardia D. Cirilo Echezarraga y los capitanes del mismo cuer rios y dos escuadrones cazadores dragones al mando de Bobadipo D. Antonio Sánchez y D. Antonio Jurado, han conducido 11a: estos, y la pequeña división al mando de Carratala , que se los trozos que en diferentes ocasiones les confié con la bizarría le unió en Pomatá, en cuyo pueblo me hallaba yo , fueron ata que tienen de costumbre; y que el ayudante y tenient…</t>
  </si>
  <si>
    <t>…ernarse por sí mismos &amp;c. S. M. se ha dignado agraciar al conde de Montemar con la ,,Con el mismo fin de desacreditar á Itúrbide han publicado Gran Cruz de Isabel la Católica; y á D. Antonio Sánchez del que los corresponsales que tiene el gobierno de Méjico en Ma Villar , canónigo de la bta. iglesia catedral de Córdoba, con la drid opinan que su viage desde Italia á Inglaterra fue de acuerdo de la Real y distinguida Orden Española de Carlos ui. con los S…</t>
  </si>
  <si>
    <t>…oviembre há recibido 513 libras esterlinas de contribu El de Capitanes de infantería y caballería, á D. Julián Moya, ción; que es decir, mas de 1200 francos diarios. En una de sus D. Antonio Sánchez, D. Antonio Jurado, D. Juan Martin, últimas reuniones leyó Mr. O’Connell un anuncio que se fijó en D. Casimiro Peralta, D. Ramón Soler, D. AndrésBlanes, Don Baltimore, cuyo contenido es tan increíble y tan contrario á Alanuel Cossío y D. Antonio Aguado. las i…</t>
  </si>
  <si>
    <t>Sánchez, Diego</t>
  </si>
  <si>
    <t>Diego Sánchez</t>
  </si>
  <si>
    <t>…racio 8.° de excelente impresión y 132 páginas, á 4 rs. á la rústica y nes de la propia iglesia catedral, vacantes por fallecimiento de 6 en pasta. D. Ju3n de Sevilla y ascenso de D. Diego Sánchez de la Torre á Simón de Nantua ó el Mercader forastero. Obra que merece ración de la misma, á D. Salvador de Zea y D. Juan Buzo; y el premio ofrecido por la sociedad de instrucción elemental y de para otras dos medias raciones de la iglesia catedral de Calahor…</t>
  </si>
  <si>
    <t>Sánchez, Fernando</t>
  </si>
  <si>
    <t>Fernando Sánchez</t>
  </si>
  <si>
    <t>…de 500 ducados, que se pagan de pro á.los alféreces D. Francisco Castaño, D. Pedro Martínez, Don pios y arbitrios, de los cuales han de darse íoo.anuales á la viu Antonio Lucero, D. Fernando Sánchez , D. Bernardino Aguilar, da del anterior, de edad de 76 anos, durante, su vida. La pbli— ; D. Agapito Hernández, D. Francisco Izque y D. Manuel Mos- gacion es asistir á los enfermos paisanos y militares que. se je- j queda: el empleo efectivo de teniente á D.…</t>
  </si>
  <si>
    <t>Sánchez, Ignacio Marín y</t>
  </si>
  <si>
    <t>Ignacio Marín y Sánchez</t>
  </si>
  <si>
    <t>…n por crear; qué nombres tienen, y qué forma definitiva de Gobierno- Toledo. Regentes. han adoptado; y en fin como si el derecho no fuese absolutamen De la Audiencia de Sevilla, á D. Ignacio Marín y Sánchez, te nada, y que la fuerza pasiva que por si solo tiene no estuviese Ministro de la Audiencia de Extremadura: De la de Asturias, a experimentada por un millón de ejemplos. D, Juan Josef Recacho, Regente de la Audiencia de Guadalaja- A la verdad, aquellos que e…</t>
  </si>
  <si>
    <t>Sánchez, Joaquín</t>
  </si>
  <si>
    <t>Joaquín Sánchez</t>
  </si>
  <si>
    <t>…el próximo veni dentro de 30 días, contados desde hoy, en el juzgado del Señor dero de 1825, podrán acudir á la Dirección general de Rentas Alcalde de Corte Cavia, y escribanía de D. Joaquín Sánchez: donde se hallará de manifiesto el pliego de condiciones desde el de lo contrario les para el perjuicio que haya lugar. dia 15 de Marzo inmediato hasta el 31 del mismo, en que las Se cita á los parientes de D. JosefLima, portugués, y vecino propuestas present…</t>
  </si>
  <si>
    <t>Sánchez, Joaquín Ciudad</t>
  </si>
  <si>
    <t>Joaquín Ciudad Sánchez</t>
  </si>
  <si>
    <t>…tenemos.una multitud de traduc El -Rey nuestro Señor 'ha; tenido á bien1 nombrar Ministro tores de fruslerías y de doctrinas insanas, trástórnadoras de todo Director de Cruzada d D. Joaquín Ciudad Sánchez, Contador el orden social. Llegó por fin su dia, y el Srl Alvarézde Sotoma" general de Rentas estancadas, en atencion á sus servicios, lealtad yor con la presente traducción ha subsanado completamente la in y circunstancias, y á que dicha Contaduría debe qued…</t>
  </si>
  <si>
    <t>Sánchez, Josef</t>
  </si>
  <si>
    <t>Josef Sánchez</t>
  </si>
  <si>
    <t>…icial. da y el comisionado D. Pedro Silva. Josef Fernandez, Alonso Caneday Fr. Narciso Alonso, Jo sef Bouzas, Realistas esforzados del partido de Viana. En la villa de Alcubillas. D. Josef Sánchez, alcalde. Don Juan Teigido, criado del cura Magadan; Ignacio de Barros, Pedro Arias, labrador. D. Francisco Badillo, regidor decano. Francisco Ramírez Corral, escribano; Ramón Dieguez, confi D. Tomas Serrano, regidor. D. Alfonso Campo, labrador, co dente de D…</t>
  </si>
  <si>
    <t>Sánchez, Juan</t>
  </si>
  <si>
    <t>Juan Sánchez</t>
  </si>
  <si>
    <t>…di: para la de Campana á D. Juan Marchante y Mo- teniente coronel mayor D. Gabriel Perez: de alférez al sargento lero: para la de Baños de Jaén á D. Manuel Romero y Rivas: primero D. Juan Sánchez y al cadete D. Josef González. para la de Morata á D. León Chamochin: para la de Monforte Al coronel de milicias y gefe político de la provincia de Are de Lemus á D. Josef María Fole de Navia: para la de Moron á quipa D. Juan Bautista Lavalle el empleo de cor…</t>
  </si>
  <si>
    <t>Sánchez, Juan Antonio</t>
  </si>
  <si>
    <t>Juan Antonio Sánchez</t>
  </si>
  <si>
    <t>…^Fortaleza de S. Juan miento que de no verificarlo les parará el perjuicio que haya lugar. de Ulua. — Desde el 23 de Setiembre próximo pasado, que se En virtud de providencia del Sr. D. Juan Antonio Sánchez rompió el fuego entre la plaza de Veracruz y el castillo ( que van y Garcés, Corregidor interino de la ciudad de Soria, refrendada corridos diez dias), ha disparado aquella á este 912 bombas, y del Escribano de aquel número Juan Antonio González , se cita tri…</t>
  </si>
  <si>
    <t>Sánchez, Ramón</t>
  </si>
  <si>
    <t>Ramón Sánchez</t>
  </si>
  <si>
    <t>…es: Fallo, atento á los autos y sus méritos, que por lo que de Por opiniones políticas y adictos al gobierno Real. ellos resulta debo de condenar y condeno en la pena ordinaria de D. Ramón Sánchez, Tomas Perez Osorio, Manuel Duran, horca á Antonio Fernandez, Damian Borbon, su hijo Bernar D. Ramón Campon, D. Juan Magadan, cura, y Juan López, do, Josef Lizaso, zapatero, D. Josef Perez Torices, piloto, An partidarios del desgraciado Abuim. tonio Vallejo,…</t>
  </si>
  <si>
    <t>Sancho, Josef Urbano</t>
  </si>
  <si>
    <t>Josef Urbano Sancho</t>
  </si>
  <si>
    <t>…iesta que habían hecho prosélitos en el cantón de Vaud. doba á D. Francisco González Argandoña: para la de Vallado- i Se podiá adoptar un medio mejor para condenar el protes lid á D. Josef Urbano Sancho; y para la de Nuvalcarncro á Don tantismo en su origen, en sus principios y en sus consecuencias Salvador Gramagc. que el que acaban de poner en práctica los señores del Consejo dé jtEAIES XOTEKIAS. Estado de Lausania ? Es un crimen el separarse de la iglesia…</t>
  </si>
  <si>
    <t>Sanjuan, Josef</t>
  </si>
  <si>
    <t>Josef Sanjuan</t>
  </si>
  <si>
    <t>…de Entro. El documento es el que sigue: En consideración á ,los méritos y servicios del Mariscal de El Austria se explica en los términos siguientes: Campo de los Reales ejércitos D. Josef Sanjuan, se ha dignado ,,E1 decreto de i4de Enero de 1814 es un acto de soberanía S. M. nombrarle Capitán general de Guipúzcoa. que sin disputa podía ejercer el Príncipe soberano, en virtud del poder legislativo supremo de que estaba inve.tido, y dictado _ En la gáce…</t>
  </si>
  <si>
    <t>…ropios deberes, á la do de cuartel á Valladolid á D. Juan Senen de Cotitreras: para Real Persona, y al bienestar de los dignos pueblos que tengo el Extremadura almariscal de campo D. Josef Sanjuan, destinan honor de gobernar. Lo digo á V. S. para su inteligencia y cum do también de cuartel en la misma provincia á D. Gregorio La plimiento en la parte que le toca. Cuzco 5 de Marzo de 1824.= guna; y para Guipúzcoa al mariscal de campo D. Nazano Eetiía; Jo…</t>
  </si>
  <si>
    <t>Sans, Francisco de</t>
  </si>
  <si>
    <t>Francisco de Sans</t>
  </si>
  <si>
    <t>…os, que será imposible repararla. para una canongia de la iglesia catedral de Barcelona , vacante Los pueblos de Chateau-Saüns, de Vie y todo el valle de Sei- por fallecimiento de D. Francisco de Sans y de Sala, y no ha lles han padecido igualmente. ber tenido efecto el nombramiento que S. M. se sirvió hacer en Tambán en Luneville se ha salido de madre el Vezouza. Los D. J uan Antonio Ferrer y Palmarola, á D. Nicolás Draper y moradores de siete ú ocho casa…</t>
  </si>
  <si>
    <t>Santa</t>
  </si>
  <si>
    <t>…s creen la inmortalidad del alma, creen 1, Ya era forzoso atender á él y variar el orden de la campana el tremendo juicio de Dios J para evitar su llegada á Potosí. Marchó pues el general Santa ._Las armas del imperio ruso van á ser nuevamente colocadas Cruz sobre Sepita, donde obtuvo una vktmia que halsria produ en la casa consular , lo que es causa de gran regocijo en Cons- cido muy felices resultados, si la división batida á las órdenesde tantíno…</t>
  </si>
  <si>
    <t>Santacruz</t>
  </si>
  <si>
    <t>…cipales individuos del go en 30 de Noviembre último, en que expone .• que después de la bierno. Estos furores fueron paralizados por algunas disposicio disolución del ejército del general Santacruz tuvo que evacuar la nes del congreso, y mayormente por la actividad del general provincia de Arequipa la división mandada por el general Sucre, Canterac, que habiendo sabido, por parte comunicado el 7 de por haber concentrado el enemigo sobre ella el número d…</t>
  </si>
  <si>
    <t>Santafia, Cosme de</t>
  </si>
  <si>
    <t>Cosme de Santafia</t>
  </si>
  <si>
    <t>…e modo que si alguna de e i ¡as Mancha, llena del mayor júbilo y respetuosa complacencia, por »e desgraciaba en su empresa, y provocaba la severidad de las medio de su comisionado D. Cosme de Santafia, administrador leyes é indignación de los hombres de bien, esta sola padecía , sin de vuestro augusto hermano el Serim». Sr. Infante D. Carlos Ma que sufriese el menor daño la secta principal, ocultad, oes tinie ría, capitán comandante de esta milicia , A L.…</t>
  </si>
  <si>
    <t>Santana</t>
  </si>
  <si>
    <t>…y mas hombres, les cios, partió para allá, se mezcló en el vulgo como uno de tan tomaron 180 prisioneros, entre estos el comandante y cinco ofi tos, y se jugó sus buenos miles. El general Santana, que esta ciales, habiendo solo pasado por Victor 18 entre gefes y solda ba preso, quebrantó su prisión, y fue también á aumentar el dos; esta es la acción mas bonita que ha habido en esta cam número de los espectadores de los gallos. Poco después hizo otra p…</t>
  </si>
  <si>
    <t>…d ha recibido una carta J" 1 ‘ Capitán dé Ca- de Méjico datada el 7 de Agosto, la cual confirma las primera, () : r.-v - ballena de la noticias que fian- circulado con respecto al general Santana. La . ^ Guardia se ati— '■■■ r provincia de Yucatán, de que es gobernador, se ha declarado se ■ mentan 66 rs. • parada ¿independiente de la república mejicana, y ha enviado " ' - ■;l;ía2Jí mrs., qúé : diputados á la Havana para tratar con los españoles. ; !rí…</t>
  </si>
  <si>
    <t>Santiago</t>
  </si>
  <si>
    <t>…rano, entre otros que sabemos abundan también en los mismos 22,1 16 al 22,472 4:,COI al 4*,036 deseos. 22,513 al 22,653 42,000 ai 42,093 D. Gaspar Mairal, comandante de escuadrón; D. Santiago 2 2,65 5 al 23,000 42,169 al 42,482 Gil, capitán; D. Angel Sabeche, teniente: D. Matías Calvo, 23,COI al 25,136 42,929 al 42Í970ídem; D, Elias Montoya, alférez, D. Francisco Frías, ídem, 33.5I * al 23.656 43,o** al 43,022 D. Atanasio Montoya, ídem; D. Pascual…</t>
  </si>
  <si>
    <t>Santiago, Alonso</t>
  </si>
  <si>
    <t>Alonso Santiago</t>
  </si>
  <si>
    <t>…componen los consolidados de dicha creación,' Vitoria.......... En la subdelegacion de Rentas. f:pari Indebida Séparicion que sé presentan para el-cobro d-urc— Zamora Cóini^ionado D. Alonso Santiago. fCrltfó'Í^uhdóiséBÍestré;'ÍJ'‘;’'- Zaragoza........ D. Juan Toron. ¡ i, ''gA x’ííltim'ábierité j que en atención á que j como ¿t. h* dfc» ;; U——---chcv', solo'kéfian dé 'prescñíaV pára él-indicado efecto los vales ya' Nota. En el omiso ofícial imerto ál fin…</t>
  </si>
  <si>
    <t>Santiago, Francisco</t>
  </si>
  <si>
    <t>Francisco Santiago</t>
  </si>
  <si>
    <t>…za corporal. Asi es Primer batallón del Infante D. Carlos. Grado de teniente co que si examinamos el estado del espíritu revolucionario en Co ronel á los capitanes D. Pedro Aznar, D. Francisco Santiago lombia , advertiremos que mientras en este ó el otro puerto se y' D. Joaquin Gómez Barreda: de capitán á los tenientes Don manifiesta de un modo exaltado, se nota en otras partes un vivo Lu ¡s Montero, D. Francisco Luna y D. Josef xVlaiieluz: de te deseo de v…</t>
  </si>
  <si>
    <t>Santiago, Josef</t>
  </si>
  <si>
    <t>Josef Santiago</t>
  </si>
  <si>
    <t>…té étnpleo estuvo eñ el bloqueo y sitio blevación dé la tropa,'que fomentó en Mqñdej'ar el Capitán dé de la pláb de: Gibraltar: en' sú 'duración' hizo los distinguidos; Artillería D. Josef Santiago: después sirvió la Siib-inspeccion dé' servicios de auxiliar la extensión del.fuceq del almacén de pólvo caballería, hasta que fue llamado á Sevilla para arreglar la orga ra con un piquete de 56 graháderos, délos- que perdió 40: tam nización del cuerpo de Gua…</t>
  </si>
  <si>
    <t>…lucionaria esa Angel Sánchez, subteniente D. Blas Azozar, idem D. Basilio notable decadencia en tan poco tiempo, ¿quién será el mentecato Castillo, idemD. Lorenzo Martínez, cadete D. Josef Santiago que opine en favor de tan grande injusticia? Oyagua. Madrid 20 de Setiembre. Artillería de Chile. Coronel graduado D. Nepomuceno Moría, SS. MM. y AA. continúan en el Real sitio de S. Ildefonso ayudante mayor D. Manuel Pizarro , capitán graduado D. Mar sin nov…</t>
  </si>
  <si>
    <t>Santin, Tomas Aparici</t>
  </si>
  <si>
    <t>Tomas Aparici Santin</t>
  </si>
  <si>
    <t>…ueden juntarse varios accionistas para formar el núQueriendo S. M. conceder al actual’ Colector de Espedios y meio de 2 5 acciones y tener un voto, sin embargo de o ncederVacantes D. Tomas Aparici Santin el honroso descanso debido seles esta facultad por la Real cédula de ereccún del Banco; la á su ancianidad , y al zelo, lealtad y constante adhesión ála Real cual facultad se ha derogado por el capítulo 3.° del reglamento Persona, de que ha dado tan repetidas…</t>
  </si>
  <si>
    <t>Santiyan, Ramón de</t>
  </si>
  <si>
    <t>Ramón de Santiyan</t>
  </si>
  <si>
    <t>…tos que comercian en Martel: para la de Palacios de Balduerna á D. Rodrigo Alonso nuestro propio suelo, resarcen con ventajas lo que pueden per Flores: para la del Burgo de Osma á D. Ramón de Santiyan y la der en las ventas á precios ínfimos, y cada dia mas baratos. Torre: para la de Yecla á D. Juan Belmonte: para la de Priego ,,Los efectos españoles, cuya introducción está prohibida por á D. Manuel González Pinto: para la de Arnedoá D. Bernardo la declara…</t>
  </si>
  <si>
    <t>Sañudo, Manuel</t>
  </si>
  <si>
    <t>Manuel Sañudo</t>
  </si>
  <si>
    <t>…, y los otros dos en te ajos subtenientes D. Juan Antonio Ugarteche, D. Rudesinseis meses de presidio; por último Josef Arizo y Felipe Zufin do,JBeltraq, D. Juan. Antonio Sierra y D. Manuel Sañudo, y sean puestos en libertad, sirviéndoles de castigo la prisión sufrida. de subteniente á los sargentos primeros D.Juan Pablo Servantes y D. Manuel Peñaranda. Madrid 22 de Diciembre. Batallón de tiliches,. Grado de teniente de infantería al sub • En la'tarde…</t>
  </si>
  <si>
    <t>Sanz, Antonio Sanz y</t>
  </si>
  <si>
    <t>Antonio Sanz y Sanz</t>
  </si>
  <si>
    <t>…señalado el dia 30 del mismo mes. Se giienza, vacante por ascenso de D. Juan Saez Gamboa á otra de asegura que en él sé han dé ver asuntos de la mayor gravedad, y la de Cuenca , á D. Antonio Sanz y Sanz: para la de la iglesia principalmente se habla de un atroz asesinato cometido en Figeae colegial de Baza, obispado de Guadix, vacante por fallecimiento con un rico carnicero de este pueblo: las mas violentas pasiones de D. Silvestre Manuel Martinez, á D. Anto…</t>
  </si>
  <si>
    <t>Sanz, Claudio</t>
  </si>
  <si>
    <t>Claudio Sanz</t>
  </si>
  <si>
    <t>…ia. u¿\^í.Í¿íiCIh , vacante por rmiartedc í^.^uáu ¿..tinos.i, que tengan derecho á ellos, como se anunció en el Diario de es ta capital, fecha 11 de Noviembre, en la escribanía de D. Claudio Sanz. Lo que se anuncia para que en dicho término comparezcan, pues de lo contrario les parará el perjuicio que haya lugar. de la'diyisioridé Navarra: para una Canbngía de las vacantes en1 En la Real Capilla de Palacio de-S. M. se halla vacante la Málaga á D.' Mat…</t>
  </si>
  <si>
    <t>Sanz, Francisco de</t>
  </si>
  <si>
    <t>Francisco de Sanz</t>
  </si>
  <si>
    <t>…asalto de tanto vagamundo que cante por el de D. Mariano Oliveras, á D. Armengol Pal: par» hormiguea por todas partes en aquel vasto continente , y que sa otra, vacante por el de D. Francisco de Sanz y de Sala, á Don be retirarse donde no puede ser habido, guareciéndose con sus Juan Antonio Ferrer: para otra canongía subdiaconil, vacante robos en los montes, donde viren tan á su placer como en un por el de D. Josef de Sagarriga, á D. Ignacio Flinch; y par…</t>
  </si>
  <si>
    <t>Sarmiento, Rafael</t>
  </si>
  <si>
    <t>Rafael Sarmiento</t>
  </si>
  <si>
    <t>…el Znmarán, D. Pantaleon Corba- ‘ AVISO. lán y D, Josef Gregorio Osma: de capitán á los tenientes Don Penctrado'S. M. de la importancia del estudio de la minera Hipólito Guerrero, D. Rafael Sarmiento y D. Estanislao Sán logía se ha digitado mandar que la enseñanza de esta ciencia , es chez: de teniente á los subtenientes D. Josef Miguel Valverde y tablecida en el Real Gabinete de Historia Natural, continúe ett D. Lorenzo Velasco: de subteniente á los sargentos primeros los m…</t>
  </si>
  <si>
    <t>Sauz, Juan Antonio BtimI</t>
  </si>
  <si>
    <t>Juan Antonio BtimI Sauz</t>
  </si>
  <si>
    <t>…as estaban coronadas de flores; las aguas olo la Escalera y Benedicto: para la vara de alcalde mayor de Btii- rosas y mixtura que por todo el paseo derramaban á porfia las trago á D. Juan Antonio BtimI Sauz: para la de .Se.on á Don señoras mas principales; asimismo el regocijo y amor que demos Antonio Villareal y Sanabria: para la de Valverde del Camino traba el digno gefe, derramando monedas de plata -a cada mo á D. Tomas Varona: para la de Badajoz á D. Juan Pé…</t>
  </si>
  <si>
    <t>Scall, Marcos da</t>
  </si>
  <si>
    <t>Marcos da Scall</t>
  </si>
  <si>
    <t>…na de cama bio , D. Ramón del Toro, D. Cipriano Manteca, D. Juan Jo nueva y un vestido de juan Quinn, una porción de kilo de la viu sef Saranz, D. Tomas Lenieres, D. Juan Artiaga, D. Marcos da Scall, una saya y un delantal pertenecientes á la viuda Ga- Gallegos, D. Antonio Mur,D. Tomas Castillo, D. Antonio llagher: todo á petición del reverendo Juan Usher por diezmos Arias y D. Andrés Cervantes. (JV continuará.") qué se le deben. En 2'de Mayo de :824.”(i…</t>
  </si>
  <si>
    <t>ScheremetefF</t>
  </si>
  <si>
    <t>…as: el campo peratriz 50© rublos: los grandes duques Jo© cada uno: la Caja no presenta mas que un lago inmenso, que se extiende á muchas de economía de las colonias un millón: el, conde ScheremetefF millas, por medio del cual apenas se percibe la corriente del Tá50©, y Mr. Mechleff go^ rublos. mesis. En Eton está cubierto de agua el camino real; se han En cuanto al comercio .sus pérdidas son incalculables, y re evacuado los almacenes, y cuanto contenían…</t>
  </si>
  <si>
    <t>Schouwaloff, Andrés</t>
  </si>
  <si>
    <t>Andrés Schouwaloff</t>
  </si>
  <si>
    <t>…nes de la corte de Rusia sobre la- costa, ñor-, El'(imperador Alejandro acaba de agregar á la legación del oeste dfe la América Septentrional. senador ru.o latitscheíF en Viena al conde Andrés Schouwaloff, _SS. AA. RR. el Príncipe y Princesa de Orange salieron el uño de sus gentileshombres de Cámara. día 8 de Bruselas para St. Petersburgo bajo el título de condes El teniente general conde Blomc, ministro danés en Peters de Fiande*. burgo , ha llegado á Hamburg…</t>
  </si>
  <si>
    <t>Se, Josef</t>
  </si>
  <si>
    <t>Josef Se</t>
  </si>
  <si>
    <t>…rona, vacante por fallecimiento de D. Manuel Valparis, áD. Joca en bajeza, encubre toda la astucia de la zorra para asegurar la sef Blanco: para otra, vacante por fallecimiento de D. Josef Se presa. Hay ademas (dice) otro motivo de aborrecernos, difícil de bastian Pevez , á D. Buenaventura Abrich : para otra canongía remediarlo. Estaban los mejicanos en la posesión de ser habilita diaconíl, vacante por fallecimiento de D. Josef Qliver, á D.Vidos p…</t>
  </si>
  <si>
    <t>Sebastian, Manuel</t>
  </si>
  <si>
    <t>Manuel Sebastian</t>
  </si>
  <si>
    <t>…o. Sr., si fuéramos á hacer un menudo detall tienen acreditado; igualmente que el capitán de granaderos de de las ocurrencias de este dia, no dudo que seria preciso emplear Gerona D. Manuel Sebastian y el capellán del rn:stno cuerpo media resma de papel en ello. Sin embargo diré á V. E. que los Fr. Albino Odena, que también Ies acompañaron. decantados colombianos han perdido casi toda su caballería man Los beneméritos habitantes ¿c, pueblo de Arequipa, qu…</t>
  </si>
  <si>
    <t>Secreta</t>
  </si>
  <si>
    <t>…con los conventos de frailes y gan derechos de puertas. ( Idem.') monjas del mismo pueblo, y con obligaciofi de asistir dé: balde á Otra idem concediendo el uso de media firma al Sr. Secreta ■ los dos hospitales. Es pueblo sano, de mas de iS) vecinos, y rio de Estado y del Despacho de la Guerra; (Núm. 116.) ; abundante de comestibles, y con bastantes apelaciones. Los pre Otra idem sobre los sueldos que se han de pagar á los oficia tendientes diri…</t>
  </si>
  <si>
    <t>Secretario</t>
  </si>
  <si>
    <t>…. M. de las razones expuestas por la Dirección, de Vives con fecha 20 de Diciembre último dirige á S. M. por y teniendo presente al mismo tiempo lo prevenido en su Real tuedio del Sr. Secretario de la Guerra la siguiente felicitación. decreto de t.° de Octubre del año anterior, se ha servido resol ,,Señor: Al presentar á V. M. ini respetuoso homenage fe ver, conformándose con el expresado dictamen, que todos los licitándole por hallarse ya restituido…</t>
  </si>
  <si>
    <t>…muchos años. Aranjuez cristiano, sin distinción alguna, no podria esperar otra suerte o de Febrero de 1796.” que el suplicio, ó una esclavitud tal vez aun mas horrible? Der 2.» El Sr. Secretario interino de Estado y del Degpacho de rotado tres veces el turco, reúne los restos de su ejército para la Guerra con fecha de 17 del actual me dice lo que sigue: probar por cuarta vez la fortuna, la cual vá á decidir este año „ He dado cuenta al Rey de lo que…</t>
  </si>
  <si>
    <t>…facción tan impía como pérfida é ingrata, pu millones de reales en vales consolidados , después de leerse por el diera dedicar toda su Real atención á facilitar á sus pueblos los caballero Secretario los ya citados Reales decretos de 4 de Fe medios de conseguir el bienestar, de que habían gozado en tiem brero y 8 de Marzo.” pos menos desgraciados, y de que hablan sido privados por unas El Sr. marques de Almenara, Director del Banco nacional guerras casi c…</t>
  </si>
  <si>
    <t>…n de repetir lo mismo, añadiendo que du^ Sr.-Diréctór-g¿¿erál de correos y caminos. rante su residencia en los dominios británicos su Gobierno tam* ' Excmó. Sr; :■ Contestando el- Sr. Secretario del E&gt;espacho de poco ha tenido comunicaciones con él de ninguna especie. Guerra al oficio que le dirigí con fecha de a a de Marzo último El infrascrito sp vale de esta ocasión para renovar á S. E. J» sobre la ¡iplicacíon de algunas brigadas de presidiarios de Mála…</t>
  </si>
  <si>
    <t>…ino imitar, el ejemplo de V&gt; M., reconciliarse naátuamente; . 15 y 3° de Junio. perdonar los agravios, y olvidar absolutamente lo pasado, para Cea esta fecha digo de Real orden al Sr. Secretario del Des que unidos todos al trono de V.*M, se-cumplan sus altos desig pacho de Gracia y Justicia lo siguiente: Excmo. Sr.: He‘dado nios, y se. observe al mismo tiempo el deber fundamental de la cuenta al Rey nuestro Señor del expediente consultado por la Religión san…</t>
  </si>
  <si>
    <t>…or atender ai mismo tiempo el cumplimiento de su instituto. Tan sa este punto, para hacer que prevengan mis feligreses todos los au tisfactoria conducta fue . trasmitida al Excmo. Sr. Secretario de xilios necesarios, y yo en igual modo disponerme para su cum Estado y del Despacho de Hacienda para conocimiento de S. M., plida recepción. que impulsado de su constante anhelo en premiar la lealtad y va Dios guarde á V. S. muchos años. Viñas y Febrero 25…</t>
  </si>
  <si>
    <t>…de presu Con Real orden de 7 de Febrero de 1820 se pasó á consulta mir que aspiraba á conquistar para sí la Morca , ó á lo menos ¡a del supremo Consejo de Hacienda, por el Excmo. Sr. Secretario isla de Candia, especia mente si se atiende al estado de sus fuer de Estado y del Despacho del mismo ramo, una solicitud de zas marítimas. Estas, según relación fidedigna que recibimos de D- Alfonso Ortega y Calatayud, alférez mayor del ayuntamien Alejandría…</t>
  </si>
  <si>
    <t>…a elaboración las cantidades intro . de este año, se les satisfaga por ahora ti haber de prisioneros. ducidas , ó bien graduándose estas por la de los géneros «labo Excmo. Sr.; El Sr. Secretario interino del Despacho de 14 rados. , . 58. ' Los géneros, frutos y efectos extrangeros y de America 'Guerra me dice en 20 del actual lo que sigue: He dado cuenta al Res' nuestro Señor de cuanto V. E. hizo presente á mi antece éri,su primera entrada por las ad…</t>
  </si>
  <si>
    <t>Sedaño, Joaquín Fernandez</t>
  </si>
  <si>
    <t>Joaquín Fernandez Sedaño</t>
  </si>
  <si>
    <t>…sonas, derramando lágrimas drero: para la de Bclmonte á D. Lorenzo María Martínez de la de contento, continuando el paseo por calles entapizadas y ador Fuente: para la de Bornos á D. Joaquín Fernandez Sedaño: nadas de arcos triunfales hasta llegar á la iglesia de la parroquia para la de Colmenar de Oreja á D. Manuel Angel y Pozo: para de S. Juan, en cuya puerta se esperaba el Real Busto de nuestro la de Ocon á D. Josef Plá y Puig: para la de Quintanilla de Su- So…</t>
  </si>
  <si>
    <t>Sedaño, Ventura</t>
  </si>
  <si>
    <t>Ventura Sedaño</t>
  </si>
  <si>
    <t>…úm. 891, de rs. 1199 33 mrs; otro núm. 892, Contaduría general de Rentas Provinciales: para la de tercero de rs, 4020. Y habiéndóse extra viado estos documentos sé supli primero ¿ D. Ventura Sedaño, Oficial tercero de la secretaría de ca á la persona que sepa su paradéró. se sirva entregarlos ó dar la Dirección de Rentas, voluntario Realista de la primera com razón de ellos al referido D. Pedro Gil en Barcelona , á D. Isi pañía de granaderos del primer…</t>
  </si>
  <si>
    <t>Sedtrans</t>
  </si>
  <si>
    <t>…del Rey Gustavo iv, ha llegado á religión. esta bajo el título de Conde de Itembourg: va acompañado de ,,1 odas las sectas, que parten del principio común d? los Mr. Polier y del capitán Sedtrans. protestantes, tenían igual derecho'á la tolerancia, y asi fue pre ciso tolerarlas todas. Todo se pudo defender y negar, sin ser INGLATERRA. por eso'excluidos del cristianismo. Entonces, sucedió á la aiútaLóndres 8 de Enero. . cion de las sectas una profunda…</t>
  </si>
  <si>
    <t>Segovia</t>
  </si>
  <si>
    <t>…viéndole de pena el tiem ANUNCIOS; po de prisión que habia sufrido; aprobada por S. E. y de su or den remitida original al Excmo. Sr. capitán general del reino Por providencia del Sr. Segovia, alcalde de la Real Casa y Granada. Corte, se cita y emplaza i todos los parientes y personas que 22. La de D. Juan Josef Martinez, alférez da lanceros de tengan derecho á los bienes de Juana Ibañez, muger que fue de Fernando vn, sobre intimidar y querer sedu…</t>
  </si>
  <si>
    <t>Segovia, Josef María</t>
  </si>
  <si>
    <t>Josef María Segovia</t>
  </si>
  <si>
    <t>…ante salud. pués que salí de esa, y solo me resta darle una idea del contento general que observé entre los indios, por ver restituidos sus ca En atención al mérito y'servicios de D. Josef María Segovia, cicazgos con el gobierno antiguo. Sus festejos eran una muestra oficial primero segundo de la secretaría de Estado y del Despa bien clara de su alegría, y de qne habian llevado muy á mal el cho de la Guerra , se ha servido S. M.,nombrarlo intendente del desp…</t>
  </si>
  <si>
    <t>Segur</t>
  </si>
  <si>
    <t>…ad para impedir que salgan las mugeres Los otros libros condenados por el mismo decreto son'.Histo cbn los trages que nuestra voluntad imperial ha prohibido. ria romana, de Mr. el conde Segur comprendida en sti compen „Dado en el mes de Muharrein del año 1140 (Setiembre dio de historia universal. Plan de economía política del doctor Gaudioso. Defensa del Purgatorio. Catecismo de las inaulgenciar de 1824). RUSIA. del Obispo de Colle , condenado ya…</t>
  </si>
  <si>
    <t>Segura, Gaspar</t>
  </si>
  <si>
    <t>Gaspar Segura</t>
  </si>
  <si>
    <t>…á los enfermos paisanos y militares que. se je- j queda: el empleo efectivo de teniente á D. Narciso Irigoyen, ciban en sú hospital, y á los pobres de solemnidad 'qué , esteú en ; D. Gaspar Segura, y el de alférez á D. Tomas Galindo, Don • sús casas, sin otro premio. Se admiten memoriales en la escriba Rafael Naval, D. Vicente García, D. Agustín Valderraura, nía de ayuntamiento hasta el 13 de Enero próximo, pasado" él D. Rafael Castillo y D. Bernardo C…</t>
  </si>
  <si>
    <t>Seijas, Isidoro Varela de</t>
  </si>
  <si>
    <t>Isidoro Varela de Seijas</t>
  </si>
  <si>
    <t>…sus pueblos y la de un pueblo trigonometría esférica los mismos Amigo Arteaga, Somoza, extrangero, han preferido la primera. Ved aquí toda su política. Morado, D. Miguel Abelenda, D. Isidoro Varela de Seijas, Vosotros quisierais que hubiesen resucitado las cruzadas, D. Josef Teijeiro y D. Calixto Perez Tapia. En cosmografía lo* pues este nombre proscrito tanto tiempo há por vosotros, dichos Abelenda, Tapia, Barbet, D. Isidoro Varela de Seijas y vuelve á resucitar…</t>
  </si>
  <si>
    <t>Seijas, Julián Varela de</t>
  </si>
  <si>
    <t>Julián Varela de Seijas</t>
  </si>
  <si>
    <t>…ra. Vosotros habéis en Santos, D. Ramón Torres Espinosa, D. Cirilo Peña, D. Joa vuelto la Europa en una interminable cadena de conspiraciones. quín .Quintero, D. Josef Blas Díaz , D. Julián Varela de Seijas, Vosotros habéis hecho ver á esos Reyes, á quienes.denigra vuestro D. Luciano Suarez, D. Josef Arias, D. Francisco Alvarez y odio , que no pueden contener 14 sangre que corre á su presencia, D. Ambrosio Sánchez. En geometría práctica D. Fernando Ro sin dar lu…</t>
  </si>
  <si>
    <t>Semando, Mahomed</t>
  </si>
  <si>
    <t>Mahomed Semando</t>
  </si>
  <si>
    <t>…stán en uso en las rentas provinciales, dirigiéndose por siguientes términos: los artículos a 2 , 23, 27 y 28 de la Instrucción de 1816 , y to „Vos, mi buen Visir y lugar teniente general Mahomed Semando de las aduanas las noticias y conocimientos necesarios pa ■ lim-bajá; habiéhdoos hbnrado.eon- m i imperial confianza , cuyo ra asegurar el resultado. fin cohdiice á la felicidad eterna, debe reís saber que aquellos que 63. No se permitirán los depósitos en ca…</t>
  </si>
  <si>
    <t>Señor</t>
  </si>
  <si>
    <t>…ejo supremo de la Guerra las instancias documentadas de invariable atncr á "V. R. Persona y su legítima dinastía. Nuestro Javier Muñiz, individuo que fue de la partida Realista de Don Señor guarde la S. C. R. Persona de V. M. los muchos aros que la monarquía ha menester y este su fidelísimo remo se lo suplica. Carlos Flores, y.de Gumersindo Madridano, que lo fue de la de Pamplona 6 de Setiembre de i3 24—Seuor. =A L. R. P. de D. Josef Lloren té P…</t>
  </si>
  <si>
    <t>Septiem, Miguel</t>
  </si>
  <si>
    <t>Miguel Septiem</t>
  </si>
  <si>
    <t>…ADIZ. D. Josef María Guerrero, D. Vicente Millan y D. Manuel Carballo, por delitos políticos, Gscal idem: en idem. Estado que demuéstra las causas que existen á cargo de la misma, D. Miguel Septiem, D. Andrés Rojo Cañizal y D. Francis con expresión del nombre de los acusados, fiscales que las actúan, co Rodríguez, por correspondencia sobre trastornar el Gobierno y estado que tienen. : de S. M., fiscal ¿(km: en idem. En averiguación de los autores de dos…</t>
  </si>
  <si>
    <t>Serafín</t>
  </si>
  <si>
    <t>…ha di 1818, por la permuta que hizo de la prebenda que obtenia en rigido á su corresponsal en Lóndres una carta cuyo extracto es Granada, con la que actualmente posee, que servia D. Serafín el siguiente: . Valenzuela; y enterado S. M., conformándose con el dictamen ,,Conforme á los avisos que me dais en vuestra carta, me de esa Dirección de 20 de Octubre último, se ha servido declarar ocupo en tomar las precauciones necesarias para prevenir cual…</t>
  </si>
  <si>
    <t>Serafín, Francisco</t>
  </si>
  <si>
    <t>Francisco Serafín</t>
  </si>
  <si>
    <t>…se manifestara su alta Real. \ satisfacción’ á los individuos que han contraído tan particular Gracias al Todopoderoso, los pueblos conocen ya sus verda mérito, con especialidad á D. Francisco Serafín, cabo interino deros intereses, y claman todos por la paz: ellos hacen justicia del Resguardo marítimo de Cádiz, que manda el cachemarin, á los sentimientos del gobierno legítimo del Perú: solicitan su nombrado el Feliz , extendiendo su Real munificencia en f…</t>
  </si>
  <si>
    <t>Serantes, Juana María</t>
  </si>
  <si>
    <t>Juana María Serantes</t>
  </si>
  <si>
    <t>…s del Príncipe legítimo, el lazo de la justa causa de la Nación, cupo en suerte del primer extrac de unión íntima que tienen aquellos con su Príncipe, apoya to de la de este dia á Doña Juana María Serantes, hija de Don da en las leyes fundamentales del Estado. Josef Antonio, Subteniente de infantería, muerto en el campo „Un país conquistado no puede á la verdad pasar sin un Go del honor. . &lt; bierno; pero im conquistador no se hace legítimo Soberano porque ejerz…</t>
  </si>
  <si>
    <t>Serch, Andrés</t>
  </si>
  <si>
    <t>Andrés Serch</t>
  </si>
  <si>
    <t>…on que se entendían españoles y americanos sobre estas D. Melchor Mató: para otra, vacante por el de D. Juan Roca, habilitaciones, no puede estar al alcance de ningún extrangero á D. Andrés Serch: para otra, por el de D. Josef Dorca, á Don en mucho tiempo. (Cómo á un hombre que no tiene ni camisa Braulio López de Laudache: para una canongía presbiteral en la puesta ni domicilio se le han de entregar intereses!.... Asi es que santa iglesia de Barcelona…</t>
  </si>
  <si>
    <t>Serma, María Isabel y</t>
  </si>
  <si>
    <t>María Isabel y Serma</t>
  </si>
  <si>
    <t>…las bien acondicio coró con Ja augusta comisión de recibir en Cádiz, y conducir has nadas , y tubos de seguridad perfectamente adaptados, para evitar ta el Real palacio á la Reina Doña María Isabel y Serma. In el terrible efecto de una explosión que haria volar la embarca fanta Doña María Francisca , con la* que se desposó á nombre ción. La fuerza de explosión bien reglada y dirigida con propor de S. M. á bordo del navio S. Sebastian._El conde de Miranda, cione…</t>
  </si>
  <si>
    <t>Serrano, Pedro</t>
  </si>
  <si>
    <t>Pedro Serrano</t>
  </si>
  <si>
    <t>…desdichados pueblos; brosio Villarubia, natural y vecino de esta corte , de34, casado, y la inexactitud del lenguage produce fundadísimos rezelos de carpintero de obras de afuera: D. Pedro Serrano, de la misma equivocar las ¡deas sobre tan interesante punto, pues en unas naturaleza y vecindad, de 34, casado, fabricante de sombreros: partes anuncia el Intendente que es insecto, en otras le llama D. Manuel Rey, natural de Santiago de Galicia, y vecino de…</t>
  </si>
  <si>
    <t>Serrano, Tomas</t>
  </si>
  <si>
    <t>Tomas Serrano</t>
  </si>
  <si>
    <t>…on Juan Teigido, criado del cura Magadan; Ignacio de Barros, Pedro Arias, labrador. D. Francisco Badillo, regidor decano. Francisco Ramírez Corral, escribano; Ramón Dieguez, confi D. Tomas Serrano, regidor. D. Alfonso Campo, labrador, co dente de D. Juan Feas; D. Gerónimo Aguirre, D. Pedro Rolmandante de voluntarios Realistas, y D. Rafael García, fiel de dan,D. Juan Manuel de Noriega, cirujano; Antonio García, fechos. Ventura Viílamil, Antonio Jiménez,…</t>
  </si>
  <si>
    <t>Seuft</t>
  </si>
  <si>
    <t>…los franceses, como si en caso de 1111a expedición con de Montmnrency y dirigida por los Sres. abate Loebembruk, el tra Sto. Domingo se necesitase emplear para reducir la isla un conde Seuft, abate Gerbet y abate Lorenzo empiezan á exten ejército de mas de 1508 hombres. Cualquiera quesea el valor der sus libros por la Francia. Ahora acaba de poner en circula que el secretario de Haiti supone en sus compatriotas, y la deci ción io9 ejemplares de l…</t>
  </si>
  <si>
    <t>Si, Fran</t>
  </si>
  <si>
    <t>Fran Si</t>
  </si>
  <si>
    <t>…tando á D. Pedro del Pozo y 1 ronSRANCtA. coso y á D. Pedro Miguel Echevarría para que auxiliasen esta París 20 de Diciembre. Operación, y noticiando que se comunicaba de oficio a D. Fran Si hemos de dar crédito á las gacetas de los Estados-Unidos, cisco de Borja Megonl, comisionado en Londres (el que también *e ha hecho un descubrimiento en este pais, que va á llenar de habia ofrecido otro préstamo de dos millones de libras esterlinas), aelos á…</t>
  </si>
  <si>
    <t>Siberia, Manuel Amona- la</t>
  </si>
  <si>
    <t>Manuel Amona- la Siberia</t>
  </si>
  <si>
    <t>…a. Si coronel á los capitanes D. Juan Straus, D. Antonio Figueroa, desde los collados se sube á la cima de ios montes se encuentra alli D. Josef Carlur: de capitán á los tenientes D. Manuel Amona- la Siberia con todos sus rigores ; de modo que en esta parte del tegui, D. Pascual Aravena, D. Antonio Vera v D. Francisco mundo basta un solo dia para gozar de los extremos y medios Ja vier Llamas: de teniente á los subtenientes D. Alejo Esquivel del calor y del frió.…</t>
  </si>
  <si>
    <t>Sicilia, Joaquin López</t>
  </si>
  <si>
    <t>Joaquin López Sicilia</t>
  </si>
  <si>
    <t>…tas que acompañan á este astro no giran alre Cordon , Dean de la ig’esia catedral de Cádiz; y para el de Co dedor de ¿1, sino solamente alrededor de una de sus .superficies. ria á D. Joaquin López Sicilia, Dean de la iglesia catedral dé 5." Los cometas no forman parte de nuestro sistema pla Teruel. netario. Todas las sustancias terrestres, según Mr. Kauffmann, se re ducen á tres elementos, salvas sus modificaciones: que el prisma ANUNCIO?. de Newton hizo incur…</t>
  </si>
  <si>
    <t>Sierra, Miguel María de</t>
  </si>
  <si>
    <t>Miguel María de Sierra</t>
  </si>
  <si>
    <t>…cia existiere al ro de Villa Fernandez, ■ se emplaza á los parientes que se crean gún temerario, tiemble justamente del rigor del Gobierno, que con derecho á heredar abintestato á D. Miguel María de Sierra, prohíbe conversaciones seductoras en la materia. que falleció en esta corte en 31 de Marzo último, para que en el 4.0 „De igual modo se previene, bajo la pena mas severa, término de 30 dias perentorios acudan á dicho juzgado á deduque será indefectible en ap…</t>
  </si>
  <si>
    <t>Siles, Manuel de</t>
  </si>
  <si>
    <t>Manuel de Siles</t>
  </si>
  <si>
    <t>…para bien y prosperi Lisboa que lo que han traducido de la Estrella. , ■ ; dad de esta Monarquía. Fuentes de Andalucía 28 de Mayo de '■ ~Idem 29. i824.=Señor.=:A L. R. P. de V. M.=D. Manuel de Siles, al-, Fondos públicos. Están cerrados la bolsa y el banco con mo calde mayor interino por S. M.=Franc¡sco de la Milla, alguacil tivo del aniversario de la restauración de Carlos n. mayor. rcManuel Pascual, regidor segundo zejosef Sánchez, re En los' contratos…</t>
  </si>
  <si>
    <t>Silva, Felipe</t>
  </si>
  <si>
    <t>Felipe Silva</t>
  </si>
  <si>
    <t>49° ‘ gobernador político del pueblo D. Felipe Silva por el teniente avisos. ; del otro escuadrón D. Manuel de la Rosa; siéndome de la mar El dia i.° de Octubre próximo á las once de la mañana cele yor complacencia en este ligero parte manifestar á V. S. el deci brará el Real colegift de cirugía médica de S. Ca…</t>
  </si>
  <si>
    <t>Silva, Pedro</t>
  </si>
  <si>
    <t>Pedro Silva</t>
  </si>
  <si>
    <t>…de su país por satisfacer la ambición de Bolívar &amp;c. formada por el Intendente de policía de la Mancha y el comi „En Buenos-Aires y en Chile te reclutan soldados para opo sionado D. Pedro Silva, á virtud de la delación dada . al prime nerse á los progresos de la república de Colombia, á quien miran ro por el que se decía alcalde de Alcubillas en razón de la cons todos como un enemigo común." u . piración que suponia se fraguaba en aquella provincia.…</t>
  </si>
  <si>
    <t>Lista de los presos hechos en la Mancha fot el Intendente de foli Timoteo de Larrea, Realista de Vizcaya; D. Pedro Sainz, oficial. da y el comisionado D. Pedro Silva. Josef Fernandez, Alonso Caneday Fr. Narciso Alonso, Jo sef Bouzas, Realistas esforzados del partido de Viana. En la villa de Alcubillas. D. Josef Sánchez, alcalde. Don Juan Teigido, criado del cura Magadan; Ignacio de Barros, Pedro Arias, labrador. D. Franci…</t>
  </si>
  <si>
    <t>Simón</t>
  </si>
  <si>
    <t>…sagrado y consagrantes, que fueron los Excmos. é limos. Se dictámen sobre ella con arreglo á lo que las leyes prescriben para ñores D. Jaime Creus, Arzobispo de esta Sta. iglesia, D. Simón que en todo tiempo conste; esperando sobreestá y la segunda Rentería, de la de Santiago, y Di Bernardo Francés, que lo es de cuestión el dictámen pedido en mi citada circular con la breve Zaragoza, condecorados los tres con la Gran Cruz de Carlos 111: dad rec…</t>
  </si>
  <si>
    <t>…impresión1 triste y'duradera en los ánimos ¿e Ordoñéz y Perez, el cura déla parroquial de la villa de Coca, sus numeroso» y escogidos pyéntes!,. , V Doña María Antón i 3 «Je Paz, D. Simón y Doña Feliciana del Castillo y Velasco ,* en quienes han recaído los derechos de Doña -Madrid a'a dt Octubre. - ■ Ana y Doña María Perez; D. Manuel, Doña Ana y Doña Jua SS. MM. y AA&gt; continúan en él Real Sitio de S. Lorenzo na de Velasco, en cabeza de García Vázquez. Los herederos y sin novedad en…</t>
  </si>
  <si>
    <t>Sixto, Angel</t>
  </si>
  <si>
    <t>Angel Sixto</t>
  </si>
  <si>
    <t>…zar precisamente el remate en dicha casa y hora de las doce do de Hafienda. . la mañana. Ei verdadero siervo de María, ó historia del origen de los También se ha dignado nombrar á D. Angel Sixto, Director Servirás, por el Dr. D. Matías Vinuesa, Capetlan*de honor y que ha sido del Banco nacional de S. Cárlos, Contador de la Ca Predicador de S. M., y Arcediano titular que fue de Tarazona. ja de Amortización. Este libro, impreso un año antes de haber si…</t>
  </si>
  <si>
    <t>Sluart</t>
  </si>
  <si>
    <t>…odo su talento en conservar rKANCIA. se; pero de unos días acá parece que le ha abandonado la pru París 3 de Noviembre. dencia , madre de la seguridad. Ayer antes de misa S. E. el caballero Sluart se presentó al Rey Por lo demas abunda de noticias de España, relativas siem en a.idiencia particular para despedirse como Embajador extraor pre á los intereses de sus hermanos los liberales. Si le hemos de dinario y plenipotenciario que ha sido de S. M. el R…</t>
  </si>
  <si>
    <t>Smdoval, Juan Josef Jiménez de</t>
  </si>
  <si>
    <t>Juan Josef Jiménez de Smdoval</t>
  </si>
  <si>
    <t>…taban de procurarla. 'Vosotros habéis resistido desde «n Nueva España; y últimamente para la intendencia de Falen luego sus asechanzas; mas no han faltado algunos que, renun cia á D. Juan Josef Jiménez de Smdoval, oficial Real interino ciando sus primeros principios, han adoptado las perniciosas de Zacatecas, comendador de la orden de isabcl la Católica, y máximas de sus impíos maestros: asi han conseguido triunfar de «ificial mayor interino que fue por nombramiento d…</t>
  </si>
  <si>
    <t>Smidts, Pedro de</t>
  </si>
  <si>
    <t>Pedro de Smidts</t>
  </si>
  <si>
    <t>…ácia el Tucuman, aunque dan por sí ó por sus representantes á percibir de D. Francisco nos jezelamos qne sea otra treta de dicho Laserna, para animar á Pastor y Calle, síndico con D. Pedro de Smidts del concurso de Bolívar á otra segunda empresa, y dar la última mano á su plan dicho señor finado, el dividendo que les ha cabido en el último de redondear á su placer la reconquista del alto Perú.” reparto que se ha acordado , apercibidos que de no verificar…</t>
  </si>
  <si>
    <t>So, Joaquín</t>
  </si>
  <si>
    <t>Joaquín So</t>
  </si>
  <si>
    <t>…andante Por providencia del tribunal del consulado de Cádiz en autos militar de Avila y de los voluntarios Realistas de la misma ai de concurso de acreedoresrá la testamentaría de D. Joaquín So tiempo de besar su Real mano con la oficialidad del batallón. tero de Santiago, se ha mandado citar, y emplazar á cuantos se ,,Señor: El Comandante militar de la provincia da Avila y consideren con derecho á los bienes de la citada dependencia* pa de los volu…</t>
  </si>
  <si>
    <t>Sobrado, Felipe</t>
  </si>
  <si>
    <t>Felipe Sobrado</t>
  </si>
  <si>
    <t>…si no pro testase á V. M. todo el júbilo y efusión sincera del corazón, que Circular del Consejo Real. le cabe por el cambio de un sistema desmoralizador y anárquico Por el limo. Sr. D. Felipe Sobrado, decano del Consejo y por la libertad del Monarca mas querido, la restitución de los Cámara, y presidente del honrado Concejo de la Mesta, en oficio fueros y derechos de su soberanía, y la pureza y esplendor de de 29 de Marzo último se hicieron presentes al E…</t>
  </si>
  <si>
    <t>Sobrado, Felipe de</t>
  </si>
  <si>
    <t>Felipe de Sobrado</t>
  </si>
  <si>
    <t>…e los revoluciona de primavera se celebren en esta heroica villa de Madrid ; presi rios que habia introducido allí Bolivar, pues que según cartas de diéndolas este bienio el limo. Sr. D. Felipe de Sobrado , Decano la Havana de últimos de Enero, con referencia á otras de Paita, del mismo Consejo y de la Cámara, y dándose principio á las Canterac caminaba libremente con sus tropas para Lima. sesiones, según práctica, el dia 25 de Abril próximo; lo que se Si ecto…</t>
  </si>
  <si>
    <t>Sobrado, Luis López Ba</t>
  </si>
  <si>
    <t>Luis López Ba Sobrado</t>
  </si>
  <si>
    <t>…los ramos de la Ad pertenecientes á esta. Todo lo que de Real orden comunico á ministración pública, se ha servido el Rey nombrar á D. Felipe V. &amp;c. Madrid 6 de Abril de 18.24.=A D. Luis López Ba Sobrado, Decano del Consejo y Cámara de Castilla, para qu« llesteros. haga de Presidente; y de Vocales á D. Miguel Otal, D. Juan Exposiciones dirigidas al Rey nuestro Señor. Antonio Sánchez Heredia, Ministro y Fiscal del Consejo Real, ,, Señor: El cabildo de la Sta.…</t>
  </si>
  <si>
    <t>Sobrino, Manuel Prudencio</t>
  </si>
  <si>
    <t>Manuel Prudencio Sobrino</t>
  </si>
  <si>
    <t>…demas una especie de moneda corriente, con la cual se hace de Bracamonte á D. Santos Navarro : para la de Msmbeltran á cualquier pago, aunque sea del menor importe. La ventaja que D. Manuel Prudencio Sobrino: para la de Frigiliana á D. Joa resulta de esta costumbre, tanto al depositario como al banque quín Josef Martínez: para la de Aguilar de Córdoba á D. Luis ro, es fácil de concebir. Este, cuando trata en semejante nego Sanz Teresa: para la de lo criminal y de…</t>
  </si>
  <si>
    <t>Socias</t>
  </si>
  <si>
    <t>…as siguientes-, si el muchacho al morbosas simpatías, y causar la muerte inevitable, de la que es guna. vez habia padecido de alferecía; si habia dado algún golpe capó el hijo del señor Socias con un método totalmente contra contra la cabeza; y finalmente qué clase de alimento le hablan da rio, como es de los oleosos y demulcentes. =:Doctor Salvador do aquel dia-. á todo lo que los padres me respondieron que su Campmany. hijo jamas habla sufrido de…</t>
  </si>
  <si>
    <t>Solana, Fernando</t>
  </si>
  <si>
    <t>Fernando Solana</t>
  </si>
  <si>
    <t>…ractifcaAe'en los mismos términos que: Soria.............. En la intendencia,, se;acos’tu^hb'raupára!las reiióvacibnés , y sin otra Variación queda Toledo............ Comisionado' D. Fernando Solana. de expresar'én'cadámSí de Jai doíí carpetas qué han de acom—- Valencia., C«m¡sjonadoSfeA. Henrique de Oshea y compañía. páñar' áí Vcad^ .paftidá, según las tres cliisés de 100, 100 y Valládolid...... Comisionado D. Lu¡s de Rojas. pésó&amp; .dt qué se componen lo…</t>
  </si>
  <si>
    <t>Solano, Francisco</t>
  </si>
  <si>
    <t>Francisco Solano</t>
  </si>
  <si>
    <t>…20 las maquinaciones de esta facción. dias ante la Real audiencia de Sevilla por medio de la escriba Seguían las dos sociedades rivales combatiendo sobre el asola nía de Cámara de D. Francisco Solano. do imperio español, cuando algunos hombres , quizá menos ambi Se avisa á los acreedores que tengan derecho á los bienes de ciosos, echando una ojeada al cúmulo de males que inevitable Doña Ana Antonia de Oteyza, vecina que fue de la ciudad de mente se iban a…</t>
  </si>
  <si>
    <t>Soldados, Nolasco Al</t>
  </si>
  <si>
    <t>Nolasco Al Soldados</t>
  </si>
  <si>
    <t>…n dolor al ejército que Luis xvnr Colombia. Subteniente D. Josef María Fajardo. concluyó su ilustre carrera: le sucede su hermano Carlos x. Adicto al E. M. Sargento mayor graduado D. Nolasco Al Soldados: tenemos un nuevo Padre. ¡Viva Cárlos xí ¡ Viva varez, idem D, Francisco Borja Moyano. el Rey 1 Plana mayor de plaza. Sargento mayor D. Joaquín Tagle, Los Sres. oficiales, conforme á las ordenanzas y reglamentos ayudante mayor graduado de capitán D. Josef Gay…</t>
  </si>
  <si>
    <t>Soldevdla, Tomas de</t>
  </si>
  <si>
    <t>Tomas de Soldevdla</t>
  </si>
  <si>
    <t>…rar este año el aniver Fundición de Artillería de bronce de Sevilla; y al segundo te sario de la restauración, haciendo desaparecer las ruinas de aque niente coronel de Ingenieros D. Tomas de Soldevdla , agregado llos edificios sobre los cuales dirigió la revolución sus primeros al archivo de la Secretaría del Despacho de la Guerra, quienes furores; comenzando los grandes trabajos destinados á mejorar compondrán la Junta de que trata el artículo 4.° que que…</t>
  </si>
  <si>
    <t>Soler, Joaquín</t>
  </si>
  <si>
    <t>Joaquín Soler</t>
  </si>
  <si>
    <t>…acer aguardiente, dando cerca de uno por siete. ungüento corrompido en el mismo vaso.’ Si los cosecheros quisiesen tomar el trabajo de desgranar las Las declaraciones de los Sres. D. Joaquín Soler, D. Mariano uvas para hacerlas fermentar solas, no hay duda de que el.vino Sagristá , D. Juan Enrich y Domenjó, y D. Juan Soler y Soler, seria aun mucho mas exquisito, porque el escobajo le da siempre otros hacendados y cosecheros de vino de la mayor honradez…</t>
  </si>
  <si>
    <t>Soler, Josef</t>
  </si>
  <si>
    <t>Josef Soler</t>
  </si>
  <si>
    <t>…e la mayor complacencia en manifes se prepararon con anticipación; señaladamente el valiente capi tar al Sr. Teniente General vizconde Foissac Lat &gt;ur cuán satis tán de artillería D. Josef Soler había habilitado las dos únicas fecho se halla de sus excelentes disposiciones y providencias para baterías que hay por la parte del mar, y puesto su custodia á car el logro de esta empresa. go de paisanos valerosos, dispuestos a morir antes que nadie sé Tamb…</t>
  </si>
  <si>
    <t>…unciaros la muerte de por promoción de D- Félix Herrero á la canongía doctoral de la tni amigo el doctor Walter Andney. Habiendo salido de Ivuka catedral de Orihuela , y por la de D. Josef Soler al deanato de la &lt;1 14 de Diciembre de 182-3 llegamos á cortas jornadas á Bedu- misma iglesia de Solsona, á D. Adjutorio Vibró y D. Francis karfea, la ciudad mas occidental de las del reino deBornou. Du co Bbnc: para tres medias raciones patrimoniales de la i…</t>
  </si>
  <si>
    <t>Soler, Juan Soler y</t>
  </si>
  <si>
    <t>Juan Soler y Soler</t>
  </si>
  <si>
    <t>…simplificado; pero el todo no es en realidad mas Joaquin Soler, D. Mariano Sagristá, D. JuanEnrich, y Domenr •que el mistv.o aparato Gervais, disfrazado con algunas formas ó jó y D. Juan Soler y Soler, quienes se apresuraron á hacer su añadidurasext.v ñas, quclo han hecho mas complicado, costoso y ■vino con el aparato, (Je continuará.") , ■ . , . . difícil en suapli ación, sin darle por eso ni con mucho las mismas ventajas. El apat ,to Gervais no puede rec…</t>
  </si>
  <si>
    <t>…de desgranar las Las declaraciones de los Sres. D. Joaquín Soler, D. Mariano uvas para hacerlas fermentar solas, no hay duda de que el.vino Sagristá , D. Juan Enrich y Domenjó, y D. Juan Soler y Soler, seria aun mucho mas exquisito, porque el escobajo le da siempre otros hacendados y cosecheros de vino de la mayor honradez y alguna aspereza. probidad, son poeoí mas ó menos del mismo tenor sobre los re El aparato está hecho para obrar esencialmente sobre la…</t>
  </si>
  <si>
    <t>Soler, Ramón</t>
  </si>
  <si>
    <t>Ramón Soler</t>
  </si>
  <si>
    <t>…s de 1200 francos diarios. En una de sus D. Antonio Sánchez, D. Antonio Jurado, D. Juan Martin, últimas reuniones leyó Mr. O’Connell un anuncio que se fijó en D. Casimiro Peralta, D. Ramón Soler, D. AndrésBlanes, Don Baltimore, cuyo contenido es tan increíble y tan contrario á Alanuel Cossío y D. Antonio Aguado. las ideas de justicia y aun á las de humanidad, qua no nos de El grado de Coronel, á D. Josef Domingo Vidart. terminaríamos á trascribirlo á…</t>
  </si>
  <si>
    <t>Solera, Josef</t>
  </si>
  <si>
    <t>Josef Solera</t>
  </si>
  <si>
    <t>…y la de los Senadores. Cada legislatura dura de Hacienda de España ; de D. Josef Urbistondo , de la de Guer rá cuatro aros, y cada sesión anual cuatro meses. Los Senadores ra; de D. Josef Solera, Capellán de las Comendadoras de Santia y Diputados podrán ser nombrados Ministros y Consejeros de go , y Canónigo electo de León , y de D. Joaquin Foncilla» , Co Estado. La Cámara de los Diputados es electiva y temporal, y misario de guerra. la de los Senado…</t>
  </si>
  <si>
    <t>Solsona, Juan Bautista</t>
  </si>
  <si>
    <t>Juan Bautista Solsona</t>
  </si>
  <si>
    <t>…fianza en los Gefes Realistas del Perú; y que co de Lanjaron , de Mala , y de otros del reino de Granada , por el nociendo la previsión, firmeza, circunspección y prudencia de Dr. D. Juan Bautista Solsona , director de epidemias, visitador Laserna; los vastos conocimientos militares y acertado tino de de títulos de médicos, y subinspector de los baños y aguas mi Canterac; la sabia y veloz ejecución de Vaidcs y demas Ge nerales de Andalucía. Se vende en Madrid…</t>
  </si>
  <si>
    <t>Somonte, Francisco Diaz</t>
  </si>
  <si>
    <t>Francisco Diaz Somonte</t>
  </si>
  <si>
    <t>…idad. El ayuntamiento, rendado por el Juez Colector de anualidades y vacantes eclesiásti inspirado de los sentimientos mas sinceros de amor y., respeto; cas de.la misma diócesis á D. Francisco Diaz Somonte, en can desea á V. M. todo.género de felicidades, y espera que ja divina tidad de 19,510 rs.„á pretexto de otro arriendo hecho por el Ad Providencia colmará sus deseos.rrSeñor.crA L. R. P. de V. M.— ministrador de ecónomos áD. JoséfAlvarezJoveen 11140 rs.; y…</t>
  </si>
  <si>
    <t>Somoza, Josef</t>
  </si>
  <si>
    <t>Josef Somoza</t>
  </si>
  <si>
    <t>…o que proporcionabais á la cruz, ó mas bien de cuán los citados Castioz, Torres Espinosa, Peña, Santos, Quintero, horrible poder queríais fuese estandarte la cruz santa. Los Reyes D. Josef Somoza, D. Manuel Morado, D. Ventura Rodríguez y están convencidos de que socorriendo á los griegps os hacían D. Josef Benedeti. En trigonometría plana los expresados Sofuertes á vosotros, y de que auxiliando en el oriente á la religión moza,'Morado, Peña, Santos, T…</t>
  </si>
  <si>
    <t>Sor, Fernando</t>
  </si>
  <si>
    <t>Fernando Sor</t>
  </si>
  <si>
    <t>…tado de la Caja de Mercadante, puesta para piano forte por él mismo, á.12 rs._ amortización en el 31 de Marzo último, del cual resulta que en La Despedida, sonata para guitarra de D. Fernando Sor, á 5 rea este establecimiento ha entrado desde su fundación, que fue en les—Tres arietas italianas con acompañamiento de piano, por 16 de Junio de 1816, la cantidad de 309.8809 f. por su dota D. Angel Incenga, á 16 rs. Se hallarán de venta en los almace ción…</t>
  </si>
  <si>
    <t>Sosvilla, Pedro</t>
  </si>
  <si>
    <t>Pedro Sosvilla</t>
  </si>
  <si>
    <t>…os que no lo han visto, El dia 14 fondearon en el canal las fragatas españolas San y con él en la mano deseen enterarse del pormenor de todo. Se Femando y Vigarrena, sus capitanes D. Pedro Sosvilla y Don hallará á 3 ra. en las librerías de Perez, de Novillo y de Villa. Manuel Rodríguez, procedentes de la Havana, en 30 dias, con Causas de la revolución de Francia en el año de 1789 , y me carga, la primera de azúcar, café, cacao y 20 pasageros, y la dios de que…</t>
  </si>
  <si>
    <t>Soto, P. Nolasco de</t>
  </si>
  <si>
    <t>P. Nolasco de Soto</t>
  </si>
  <si>
    <t>…os en Jalapa á Guadalupe Victoria y Santana. Par e140 á Urruela, Barreda y compañía: 10 ídem á Tauler: / estu ce que se disputan el mando de esta provincia. Al mismo tiempo ches á D. P. Nolasco de Soto: un cajón carey i Doña María ise anuncia un acomodamiento entre el castillo y éste puerto, sedel Carmen Gorro: 10 pipas aguardiente y un barril carey á la .gun ha,insinuado Rincón, y que. volverá á abrirse al comercio -idem : 150 quintales palo á Suris é hijo…</t>
  </si>
  <si>
    <t>Spaccaforno, Marques</t>
  </si>
  <si>
    <t>Marques Spaccaforno</t>
  </si>
  <si>
    <t>…mara no llena .este objeto : un proyecto de ley, se. os presentara traordinario de S. M. el Rey del Reino-Unido de las Dos-Sicipara sustituir la,renovacion.septenal. ' • ■lias, el Sr. Marques Spaccaforno, Príncipe de Cassaro. „ Una guerra en breve tiempo terminada , el estado prospero de la renta pública y los progresos del crédito, me,dan la .satis ; Accediendo el Rey nuestro Señor á.Ia solitud Hecha al efec facción-de ,podec anunciaros, que ninguna contribu…</t>
  </si>
  <si>
    <t>Spencer</t>
  </si>
  <si>
    <t>…a contra el que se titulaba arbitro de los destinos; y —El día 8 de Febrero llegó á Malta la nave de S. M. Waya de, á pesar de los asesinatos, robos é incendios que ha sufrido, no capitán Spencer, procedente de Argel, trayendo á su bordo al dejó las armas de la mano hasta ver restituido á V. M. al Tro Cónsul general ingles cerca de aquella Regencia con toda su fa no de sus mayores. En esta última y dolorosa época, constante milia : igualmente han lleg…</t>
  </si>
  <si>
    <t>Sr</t>
  </si>
  <si>
    <t>…s 24. Aqui el noble Jórds; poñeá elogiar la constitución de las La Cámara se reunió al medio dia bajo la presidencia del cortes , criticando terne-ariamente I3 proclama del Sermo. Señor Sr. Canciller, quien después de leída la actaj.de la sesión Real del Duque de Angulema, que ¡si fue admirada por toda la Europa, dia anterior, puso sobre la mesa cinco decretos del Rev nom lord Russell no vió eti ella mas que hinchazón como en todo, lo brando ci…</t>
  </si>
  <si>
    <t>Srrangford</t>
  </si>
  <si>
    <t>…án la orden para evacuar la Valaquia, anunciando su intención de TUfcQUIA. mandar evacuar prontamente la Moldavia. Hoy se afirma que Constantino fia 27 de Junio. el reis-effendi y lord Srrangford han tenido el 23 una confe El Embajador de Francia obtuvo el 24.la audiencia de recep rencia, en la cual el ministro otomano se ha explicado cor. este</t>
  </si>
  <si>
    <t>SS</t>
  </si>
  <si>
    <t>…Moret, departamento del Sena y Marne , con cu Madrid J4 de Junio. yo motivo M. J. P. Baritel acaba de publicar una noticia muy curiosa. En LOng-Rochev , territorio de Montignl, el coronel SS. MM. y AA. siguen en Aranjuez sin novedad en su im Juncher y el doctor GatiOt descubrieron en el mes de Setiembre portante salud, y se espera tener el gusto de que se restituyan á de 1823, yendo de caza . una petrificación de las mas raras, Ja esta capital el…</t>
  </si>
  <si>
    <t>Staedel</t>
  </si>
  <si>
    <t>…as de su Real arma Maguncia 18 de Setiembre. da; cometiendo á la junta de Generales y otros oficiales de alta graduación de Marina establecida en la corte el cuidado de pro Mr. H. D. Staedel, uno de los primeros banqueros de esta ponerle todas las que se consideren necesarias. Bajo de estos prin ciudad, se distinguia por su- talento y honradez, y se le mira cipios S. M. ha tenido á bien resolver que desde luego las com ba como la columna del prot…</t>
  </si>
  <si>
    <t>Stanhope</t>
  </si>
  <si>
    <t>…y se agitan _Algunos periódicos alemanes, y principalmente el Observador inventando noticias con el fin de extraviar el espíritu público, y austríaco, han presentado la vuelta del coronel Stanhope á In turbar la tranquilidad que por al favor de la divina Providencia glaterra como una declaración manifiesta del estado desesperado disfruta hoy nuestra amada patria de un modo tan seguro como en que-se halla la causa de los griegos, á quienes habla ido á s…</t>
  </si>
  <si>
    <t>Stárico, Manuel de</t>
  </si>
  <si>
    <t>Manuel de Stárico</t>
  </si>
  <si>
    <t>…a mirar ahora la cuestión bajo otro punto de Pió Gómez de Ayala , Coronel; retirado' r ■ paya- la _ de - Granada, á vista que las demas Potencias. El negarse la Inglaterra á coope D. Manuel de Stárico, Teniente coronel y GScialdcl .primer re rar á la obra de la reconciliación puede motivar dos observacio gimiento de" Reales Guardias de -infantería: .para la de Galicia nes; ó que no desea realmente esta reconciliación, t¡&gt; que lleva á D. Pedro Regalado Magd…</t>
  </si>
  <si>
    <t>Stevens</t>
  </si>
  <si>
    <t>…la tarde de arañas y hachas de cera. se vió un bote ir del castillo á la Shark, la que no lo recibir■- El En la plaza de S. Antonio ha costeado dicho Excmo. ayun dia siguiente el capitán Stevens envió al castillo al teniente tamiento la decoración de la fachada de la casa que da frente al Hobbs para informar da los motivos que le habían obligado á no templo, consistiendo en un cuerpo arquitectónico en figura de recibir su bote. N» satisfizo la discul…</t>
  </si>
  <si>
    <t>…aíses que se han criado bajo el «tu mares de Méjico. No se sabia á la salida del Cato cual habia sido ve yugo de una monarquía moderada, que es el único Gobierna la resolución del capitán Stevens. que puede destruir la divergencia de opiniones de aquellos habi tantes , templar el ardor de sus sentimientos, y hacer desapare Madrid g de Junio. cer el funesto choque de sus pasiones. Si las Instituciones políti SS. MM y AA. siguen en el Real sitio de Aran…</t>
  </si>
  <si>
    <t>Stotveü</t>
  </si>
  <si>
    <t>…s lugares y bajo todos que se observa con todas las clases, y solo los Intendentes y Te los aspectos. soreros están autorizados á hacerlos, según las órdenes que les En seguida el lord Stotveü presentó una solicitud firmada tengo dadas para el abono de mesadas en general. Madrid 23 de por muchos protestantes irlandeses, en que pedian que no se en Abril de 1824—Victor Soret. terrasen los católicos en sepu'.tuia sagrada. El Conde de Darnley pidió al…</t>
  </si>
  <si>
    <t>Strang-</t>
  </si>
  <si>
    <t>…as la impresión de la atmósfera siguientes de Constantinopla del ip. los mató al cabo de dos horas, excepto algunos que después de A esta fecha-aun no había salido de esta capital lord Strang- haberlos puesto en el suelo aun viven. Es necesario tener presen ford. Parece qué experimenta algunas dificultades, y que el cor te que estos animales estaban en la masa de arcilla, debajo de la leo que le ha traído la noticia oficial del nombramiento del mar…</t>
  </si>
  <si>
    <t>Strangford</t>
  </si>
  <si>
    <t>…no se Jo han mandado, y únicamente tienen el sentimiento de no Tríate 20 de Enero. haber podido acreditar que derramarían su sangre por librarle Escriben de Constantinopla que el lord Strangford ha comu de la perfidia de sus enemigos. nicado al Gobierno turco la intención que tenia la Inglaterra „Todos estos afanes y sufrimientos han pasado ya, y nada de tomar venganza del Dey de Túnez. El Sultán ha ofrecido al son en comparación del gozo y alegría q…</t>
  </si>
  <si>
    <t>…es eu Pyritz, los primeros poniéramos convertidos al cristianismo. ropeos, y que reunido» á tO suliotas se disponían á bloquear la AUSTRIA. 1Sla B dia^i^del corriente ha tenido el lord Strangford una lar Vierta 21 de Abril. ga conferencia con el Reiss-fcfténdi, en la casa de este, por no El Emperador y Emperatriz partirán sin falta el 5 de Mayo poder ir aun á la Puerta á causa de su indisposición; y como para Lititz', donde permanecerán hasta el it, e…</t>
  </si>
  <si>
    <t>…a, conocimiento regular de las ciencias, entre las que no gomán de Inglaterra sir Berta Pisani, para el Excmo. SeT.cr debe ocupar el último lugar el de la historia generalmayormen lord Strangford. te el de la nación en que se.halla. ;,; Dos cosas hay que considerar con especialidad. La primera ,,Nuestro amigo el embajador repite de continuo á la Subli que los grandes talentos son mas peligrosos que útiles, para el me' Puerta que las leyes de su nación…</t>
  </si>
  <si>
    <t>…gefes ú oficiales, ó proporcionen su Parece que las relaciones de la Inglaterra con la Puerta se prisión, serán indultados de toda pena, recibiendo ademas una van complicando: el lord Strangford ha recibido una nota delrecompensa, si por las particulares circunstancias del caso se les Divan quejándose de los ingleses que se hallaban al servicio de juzgase acreedores á ella. Las mismas gracias se concederán á los los griegos y del bloqueo de Argel. El…</t>
  </si>
  <si>
    <t>….8oo3 quintales), no incluyendo la inmensa de lisonjear tanto á la corte de Petersburgo como el nuevo des cantidad del que se necesita para la construcción de los carros. tino del lord Strangford: efectivamente el noble lord reunia en su persona, de dos años á esta parte, las funciones de embajador FRANCIA. de Rusia y de Inglaterra en Constantinopla. Tolosa 31 de Octubre. Con su habilidad y su. perseverancia ha logrado allanar las Una nave llegada á M…</t>
  </si>
  <si>
    <t>Strauch, Obispo</t>
  </si>
  <si>
    <t>Obispo Strauch</t>
  </si>
  <si>
    <t>…los volunta prólogo la circular expedida contra su propagación y lectura rios Realistas, que se habían formado en las calles del tránsito hasta ulterior providencia, por el limo. Sr. Obispo Strauch, para tener él honor de recibir á tan ilustres Huéspedes. El repique vilmente asesinado por los .evolucionarlos; y por lo mismo es de campanas, los arcos triunfales, los adornos de los edificios pú muy conveniente su lectura á los que tengan aquel catecismo;…</t>
  </si>
  <si>
    <t>Straus, Juan</t>
  </si>
  <si>
    <t>Juan Straus</t>
  </si>
  <si>
    <t>…l ecuador se goza de una tem Primer batallón del regimiento de Burgos. Grado de teniente peratura igual á la de ios dias hermosos de Febrero en Francia. Si coronel á los capitanes D. Juan Straus, D. Antonio Figueroa, desde los collados se sube á la cima de ios montes se encuentra alli D. Josef Carlur: de capitán á los tenientes D. Manuel Amona- la Siberia con todos sus rigores ; de modo que en esta parte del tegui, D. Pascual Aravena, D. Antonio Vera…</t>
  </si>
  <si>
    <t>Striphng</t>
  </si>
  <si>
    <t>…extracto de una carta de nuestro corresponsal en debajo del convento cargados con el botin, y sin poder salir con Liverpool con fecha del 2 de este mes. tra ellos. : ,, El Agnes, capitán Striphng, ha llegado hoy de FernambuITALIA. co, de donde habia salido el 21 de Setiembre: trae la noticia de que las tropas del Emperador hablan tomado posesión de aquella Ñápales 14 de Octubre. plaza el 18. El 30 de Setiembre último dió la vela desde esta rada para S…</t>
  </si>
  <si>
    <t>Stuart</t>
  </si>
  <si>
    <t>…o, que al eran en sp&amp;t^tjcia ¡as roisinas que se manifestaron al Gabinete paso que da mucho honor a la ciencia, es un bien muy precioso .(de las Tulleríqsrri 3 de Mar*9.,:y que el lord Stuart comunicó á •para la humanidad. Chateaubriand. . ,. ,n. El doctor. Civiale ha encontrado'el modo de resolver, la pie , Que el Gobierno ingles nOrse.opondrá á las negociaciones que dra en la vejiga sm necesidad de recurrir á la operación ¿el cor— ijn¿dan .'in)e…</t>
  </si>
  <si>
    <t>Suarez, Clemente</t>
  </si>
  <si>
    <t>Clemente Suarez</t>
  </si>
  <si>
    <t>…cida en el Real Gabinete de Historia Natural, continúe ett D. Lorenzo Velasco: de subteniente á los sargentos primeros los mismos términos que anteriormente. En su consecuencia el D. Clemente Suarez y D. Josef María Carrizo. catedrático de dicho ramo D. Donato García dará principio á Batallón de infantería de línea de Arequipa. Segundo coman sus lecciones el dia 17 del corriente á las doce de la mañana; y dante al primer ayudante D. Luis Labraque: grado de teniente las continuar…</t>
  </si>
  <si>
    <t>Suarez, Josef González</t>
  </si>
  <si>
    <t>Josef González Suarez</t>
  </si>
  <si>
    <t>…D. Juan Breña y D- Marcelino Ibeyes. la de Arroyo del Puerco á D. Josef María de Tresgallos y Bueno: Escuadron de dragones del Rey. Grado de capitán- al te para la de Alcañices á D. Josef González Suarez: para la deFer- niente D. Felipe Negron: dé teniente ál alférez D. Cosme Mar «annuñez á D. Francisco MaríaOrtiz : para la deEcija á DI Juan tínez; y de alférez al sargento primero D. Alanuel Llanos. de Ribera y Alvarez: para la de Calasparra á D. Miguel Gar E…</t>
  </si>
  <si>
    <t>Suarez, Luciano</t>
  </si>
  <si>
    <t>Luciano Suarez</t>
  </si>
  <si>
    <t>…pa en una interminable cadena de conspiraciones. quín .Quintero, D. Josef Blas Díaz , D. Julián Varela de Seijas, Vosotros habéis hecho ver á esos Reyes, á quienes.denigra vuestro D. Luciano Suarez, D. Josef Arias, D. Francisco Alvarez y odio , que no pueden contener 14 sangre que corre á su presencia, D. Ambrosio Sánchez. En geometría práctica D. Fernando Ro sin dar lugar á que corra por otro lado en mas abundancia. Vues dríguez Casas, D. Anselmo Monel…</t>
  </si>
  <si>
    <t>Suarez, Roque</t>
  </si>
  <si>
    <t>Roque Suarez</t>
  </si>
  <si>
    <t>…continuar su.viage á Bata- Granaderos á caballo. Capitán D. Josef María Prieto, alfé via. Dios guarde á V. S. muchos años. Capitanía de este puerto rez D. Francisco Bolívar, idem D. Roque Suarez. Marzo 20 de i824.=Francisco Gonzalez.=:Sr. brigadier D. Josef Núm. 2 de Chile. Capitán D. Gaspar Monteroia. Ramón Rodil, gobernador político y militar de esta plaza, co Núm. 4 de idem. Alférez D. Carlos Mendez. mandante general de la división que guarnece á…</t>
  </si>
  <si>
    <t>Subtenientes, Secreta</t>
  </si>
  <si>
    <t>Secreta Subtenientes</t>
  </si>
  <si>
    <t>…ntes D. Marcelo oficio. Dios guarde á V. E. muchos años. Algeciras 19 de Agos Plaza y D. Pedro Aragón, del regimiento de la Princesa. to de i8a4.=Excmo. Sr.=Josef 0-donell.=Excmo. Sr. Secreta Subtenientes D. Pedro Espinosa y D. Josef Vallejos y Var rio de Estado y del Despacho de la Guerra. gas, del regimiento de Leales de Córdoba. Excmo. Sr.: Son las once y media de la mañana , y acabo de Teniente coronel D. Antonio Orgaz , retirado. recibir un oficio del coronel D. Josef Barradas,…</t>
  </si>
  <si>
    <t>Sucre</t>
  </si>
  <si>
    <t>…ronel de dragones deGranada, con un asis- reunión con Olañeta, se decidió á emprender su retirada rara ténte.=D. Josef de Luna, teniente coronel del cuerpo de arti reunirse con el general Sucre, v recoger los caballos que b.ibi.rt llería, con un asistente.=D. Antonio Maeso, capitán y primer llegado de Chile, v los enfermos que habia dejado en la costa. ayudante del batallón de Valencey.=D. Francisco Pallares, ca ,,En la madrugada del 17, habiendo Va…</t>
  </si>
  <si>
    <t>…icio disolución del ejército del general Santacruz tuvo que evacuar la nes del congreso, y mayormente por la actividad del general provincia de Arequipa la división mandada por el general Sucre, Canterac, que habiendo sabido, por parte comunicado el 7 de por haber concentrado el enemigo sobre ella el número de 7O Febrero desde el Callao, lo que pasaba en los castillos, dispusp que hombres. Que reembarcada en el puerto dcQuilca bajó él á Pisco, inmed…</t>
  </si>
  <si>
    <t>…e en planta los medios posibles para Tuve una carta de Espinar de orden de S. E. Mis cartas al acreditar á los gobiernos aliados que su constante empeño en libertador, á vmd. y al general Sucre son contestaciones á cuan contribuir á la expulsión de los españoles del territorio peruano to me dice el secretario. He visto su nota de vmd. á Salazar, fe no ha podido desmayar un punto por este accidente, y que con cha de 12 de Diciembre. Es verdad que no…</t>
  </si>
  <si>
    <t>Sufren</t>
  </si>
  <si>
    <t>…ha creído estar obligado á darles una pueba au previniéndole exija los derechos de los efectos que ha introduci téntica de su benevolencia, encargando á su agente general es do el caballero Sufren, cónsul de Francia en aquella isla: en in criba en su nombre al Padre Santo. En esta carta solicita el bajá teligencia de que con esta fecha lo aviso al Sr, conde de Florida- deS. S. consagre por sí mismo, y dé la institución canónica para blanca , para que s…</t>
  </si>
  <si>
    <t>Sulher-vista</t>
  </si>
  <si>
    <t>…de y ¡as noticias que tengan de si se han estudiado ó no, para en su las tropas inglesas. Sin embargo parece que el mayor no ha per dido toda esperanza de rechazarlos; y espera al coronel Sulher-vista resolver con mas conocimiento. 14. A los que hubiesen ganado dos ó mas cursos en un añp, land con un refuerzo de Sierra-Leona. se les abonará uno sólo, y este deberá ser el inmediato al anterior. I « gacetas de la Jamaica del 30 de Mayo contienen muchas 15. L…</t>
  </si>
  <si>
    <t>Sundoval, Ignacio</t>
  </si>
  <si>
    <t>Ignacio Sundoval</t>
  </si>
  <si>
    <t>…eles diputados á quienes los revolucio de caballería de voluntarios lanceros Realistas, mandada por su narios dieron el nombre de Persas-, y el que según informes ve comandante el coronel D. Ignacio Sundoval; y como los senti rídicos que hemos recibido ha suministrado mas socorros al ejér mientos de las tropas del ejército son los mismos que los de los cito Realista del Perú. El virey Laserna, á pesar de los decretos Realistas, concurrieron las de esta guarnición…</t>
  </si>
  <si>
    <t>Superintendente</t>
  </si>
  <si>
    <t>…mpezando á contarse desde dios de que se ha valido este buen criollo para libertar á su pa el 3 del corriente. tria de los estragos que han sufrido y están sufriendo las provin El Sr. Superintendente general de Policía del Reino D. Josef Ma cias vecinas del rio de la Plata. nuel de Arjona, con fecha j del corriente, ha publicado el Apenas supo la cruel persecución de los europeos en Buenos- bando que sigue • Aires se horrorizó de tal manera, que juró no d…</t>
  </si>
  <si>
    <t>Sureda, Bartolomé</t>
  </si>
  <si>
    <t>Bartolomé Sureda</t>
  </si>
  <si>
    <t>…io con todas sus que como conserge del antiguo gabinete de máquinas le corres dependencias. Los jesuítas tendrán clases ‘como las tuvieroi*. en ponden: para encargado del Taller á D. Bartolomé Sureda, di 1773, y el Papa solo quiere que se añada una cátedra de elo rector de la Real fábrica de loza de la Moncloa, sin mas sueldo cuencia sagrada, y otra de fisica y química. Para ello les ha.se que el que ya disfruta: para Secretario-contador-bibliotecario á ñ…</t>
  </si>
  <si>
    <t>Sureda, Josef</t>
  </si>
  <si>
    <t>Josef Sureda</t>
  </si>
  <si>
    <t>…ortis el colegio romano con la rio , sin sueldo ni gratificación por este encargo: para encargado iglesia de S. Ignacio, el oratorio contiguo, llamado del P. Cadel Conservatorio á D. Josef Sureda con 4700 reales sobre los 7300 ravita, el museo, la biblioteca y el observatorio con todas sus que como conserge del antiguo gabinete de máquinas le corres dependencias. Los jesuítas tendrán clases ‘como las tuvieroi*. en ponden: para encargado del Taller á D…</t>
  </si>
  <si>
    <t>Suris, Antonio</t>
  </si>
  <si>
    <t>Antonio Suris</t>
  </si>
  <si>
    <t>…Con■había salido de este el 3 de Marzo último), con azúcar i café y • greso Van desfilando á .pretexto de negocios propios, de enfermecarey, á consignación de sus dueños los Sres. D. Antonio Suris -dad, y de que sus comitentes-no les pagan las dietas. El minisé hijo. Dice dicho capitán que salió de la Havana el to de Ma .tro Alaman, con el pretexto de enfermedad, se mantiene sin yo anterior con las fragatas Activa, Zaragozana y Cántabra, despachar su m…</t>
  </si>
  <si>
    <t>Sutherland</t>
  </si>
  <si>
    <t>…ue nosotros, será porque respeta constantemente _ Han llegado esta mañana al despacho de las.colonias pliegos los principios de Ja alianza de los Monarcas, á los cuales parece del coronel Sutherland , que manda las.tropas inglesas en la cos que nosotros queremos abandonar. ta de Oro desde la muerte dél general Macarthy, cuya fecha es Se calcula mal en política cuando se clama por acudir á ne de 31 de Mayo. Estos documentos dan nuevas pruebas de que cesid…</t>
  </si>
  <si>
    <t>…s revolucionarios españoles en di zas de oro en barras y en polvos, para pagar y asistir con abun ferentes puntos de Ja Península. Y conociendo la gravedad dancia á las tropas. El capitán Sutherland confia siempre poder de los males que esta conducta puede acarreara á la Patria, y el defenderse en Coast-Castle, si los aschantis no consiguen tener horrible desprecio que se hace de la benig' idadi y clemencia con artillería de batir. que los trató S. M. en…</t>
  </si>
  <si>
    <t>Ta, Fernando</t>
  </si>
  <si>
    <t>Fernando Ta</t>
  </si>
  <si>
    <t>…hos del suscriben , como son reí Sr. cura párroco D. Francisco Rodrigyez Trório, Hegando-Au ardor á acometer inermes y sin otro recurso Pais, el comisario Real de Guerra de Marina D. Fernando Ta que su patriotismo á una partida de 100 constitucionales de ca zo, el teniente coronel de los Reales ejércitos graduado D. Gásr ballería que el día 25 de Junio de este año se acercaron á la po par Chamorro, el teniente de fragata de la Real Armada gra blación…</t>
  </si>
  <si>
    <t>Ta-, Francisco</t>
  </si>
  <si>
    <t>Francisco Ta-</t>
  </si>
  <si>
    <t>…pago. la servia interinamente; y para la Secretaría de Estado y del Des ' Art. 7.0 Pondrá particular cuidado en que las revistas men pacho deGracia y Justicia de España é Indiasá D. Francisco Ta- suales de todos los cuerpos del ejército se pasen por los Comisa deo de Culomiyde, Secretario de Ja Cámara de Castilla, con voto rios de Guerra antes del 7 de cada mes, y que los Ordenadores en ella. Tendreislo entendido, y lo comunicareis á quien corres ante…</t>
  </si>
  <si>
    <t>Taberner, Francisco Val-</t>
  </si>
  <si>
    <t>Francisco Val- Taberner</t>
  </si>
  <si>
    <t>…político y militar tar, se armaron y prepararon una expedición, que saliendo por de la isla de Mallorca y plaza de Mahon al brigadier D. Josef mar de su bahía á las órdenes del ex-coronel D. Francisco Val- Taberner. dés, logró apoderarse de la plaza é isla de Tarifa, sorprendiendo Igualmente se ha servido S. M. nombrar Capitán general del á su corta y descuidada guarnición en el momento en que se reino y costa de Granada , con la presidencia de su Real chanabrían las pu…</t>
  </si>
  <si>
    <t>Taboafieta, Antonio</t>
  </si>
  <si>
    <t>Antonio Taboafieta</t>
  </si>
  <si>
    <t>….esRemito audiencia de Galicia á D Lorenzo Izquierdo y Anaya: para la ¿ V. S. copia del parte que acabo de recibir del Sr. general Ola- fiscalía del Crimen de la misma audiencia á D. Antonio Taboafieta, en que me manifiesta la derrota del caudil*# Lanza, á fin de da , y para una plaza de oidor de la audiencia de Astíirias á Don que disponga V. S. se publique, imprima y circule, para que el Felipe Baraivar y Haro, alcalde de la Corte del Consejo Real de públ…</t>
  </si>
  <si>
    <t>Tafalla, Joaquín María</t>
  </si>
  <si>
    <t>Joaquín María Tafalla</t>
  </si>
  <si>
    <t>…tas de' hombres con ra á D. Salvador Escudero: para-otras dos de alcalde di la corte planes de revolución, como las que constan en el adjunto im mayor del mismo reino de Navarra á D. Joaquín María Tafalla preso, atacada en la noche del 12 del corriente (es la de Andra- y D. Joaquín Dionisio Lázaro: para la fiscalía del mismo tribu de). Las cuadrillas de ladrones y asesinos se multiplican prodi nal á D. Manuel Leonardo Vizmanos: para una plaza de oidor giosamen…</t>
  </si>
  <si>
    <t>Tagle, Joaquín</t>
  </si>
  <si>
    <t>Joaquín Tagle</t>
  </si>
  <si>
    <t>…Sargento mayor graduado D. Nolasco Al Soldados: tenemos un nuevo Padre. ¡Viva Cárlos xí ¡ Viva varez, idem D, Francisco Borja Moyano. el Rey 1 Plana mayor de plaza. Sargento mayor D. Joaquín Tagle, Los Sres. oficiales, conforme á las ordenanzas y reglamentos ayudante mayor graduado de capitán D. Josef Gayangos, ideas del ejército, se vestirán de luto, llevando el crespón en el brazo D. Antonio Bucndia, capitán graduado de ingenieros D. Manuel y empuñad…</t>
  </si>
  <si>
    <t>Tagle, Josef Bernardo</t>
  </si>
  <si>
    <t>Josef Bernardo Tagle</t>
  </si>
  <si>
    <t>…mprano ha de llegar el exterminio de tales mons vo de la república conferido por la representación racional al truos, á quienes el ejército del Rey va arrojando de guarida «o gran mariscal D. Josef Bernardo Tagle no embarace al efecto de</t>
  </si>
  <si>
    <t>Tagle, Pedro</t>
  </si>
  <si>
    <t>Pedro Tagle</t>
  </si>
  <si>
    <t>…án D. josef Bonifacio de Arrarte, proceden Tejada, D. Josef Morales Aramburu , la testamentaría de Don te de la Havana, fondeada en este puerto el 25 del corriente: Isidoro Reaño, D. Pedro Tagle, Sres. Le Deist, Kibalan, Lesea D. Miguel Guzman, teniente de húsares de Fernando vii; y compañía, D. Josef Cifuentes y Prada, D. Josef de Rada, D. Josef Arencon, subteniente; D. Francisco Mier, id del ba D. Manuel Moscoso Peralta, D. Josef Villegas de la Con…</t>
  </si>
  <si>
    <t>Tajonar, Joaquín</t>
  </si>
  <si>
    <t>Joaquín Tajonar</t>
  </si>
  <si>
    <t>…e S. Sebastian, por consideración á los padecimientos que del Comandante de artillería el Teniente D. Clemente Delgado, han sufrido, en la pasada ¿poca. del Comandante de milicias D. Joaquín Tajonar, del Comandan te de la tropa de Marina el Subteniente de batallones D. Manuel Ayer salieron los Voluntarios realistas de esta Corte á dar Peña. Duró» la junta hasta las once de la noche, tratándose en un paseo militar hasta el pueblo de Villaverde. Se hiciero…</t>
  </si>
  <si>
    <t>Talarú, Marques de</t>
  </si>
  <si>
    <t>Marques de Talarú</t>
  </si>
  <si>
    <t>…ÑA. la diócesis de Zaragoza, en premio de su lealtad y servicios. S. Sebastian 16 de Enero. Esta desgraciada ciudad se ha visto expuesta en la noche del Por disposición del ^pemo. Sr. Marques de Talarú, Embaja 10 á ser por la octava vez desde su fundación pábulo de las dor de S. M. Cma. cerca de esta corte, se ha celebrado hoy 21 llamas. del corriente un solemne aniversario por la muerte del virtuoso Acosa de las 10 de la noche se incendió una casa inmediat…</t>
  </si>
  <si>
    <t>También</t>
  </si>
  <si>
    <t>…fuerzas que guarnecen á Lima y fortalezas del — No habiendo tenido efecto lo mandado por el Consejo Real Callao. en providencia de ió ,de Abril de 1819, por Ja que se-previno á P. D. También se conducen algunas reses, que únicamente ' los dueños de oficios de regidores perpetuos de la ciudad de Avila se han .tomado en el tránsito, de cuyo número daré oportuno que en el término de dos meses acudiesen, á servirlos por sí ó por aviso luego que el ti…</t>
  </si>
  <si>
    <t>Tapia, Josef</t>
  </si>
  <si>
    <t>Josef Tapia</t>
  </si>
  <si>
    <t>…. Josef Perez, ídem Se esperan sucesivamente detalles, que se darán al público con D. Juan Barron, idem D. Lorenzo González, idem D. Josef la mayor prontitud posible. Castro, ídem D. Josef Tapia. Con este motivo el Excmo. Sr. vizconde Digeon ha da dado Húsares del Perú. Teniente D. Pedro Villegas, subteniente »l ejército francés en España la siguiente D. Josef Ignacio González, idem D. Calixto Perez, cirujano Orden del dia. D. Francisco Villegas. „El…</t>
  </si>
  <si>
    <t>Tapia, Juan de Mesa y</t>
  </si>
  <si>
    <t>Juan de Mesa y Tapia</t>
  </si>
  <si>
    <t>…s de Méjico. Se ve llegar á este Dean D. Pedro Huguet y Bolzas; cantó la misa D. Lázaro García país diferentes tribus, conocidas por sus respectivos emblemas, Persierra, y predicó D. Juan de Mesa y Tapia. El Excmo. Pre incluidos en figuras cuadradas; después se observa la fundación lado y estas tres dignidades, por su odio al ominoso sistema lla de una ciudad y la muerte de un heroe, representada por un fé mado constitucional, habían sido deportados á la Pení…</t>
  </si>
  <si>
    <t>Tapia, Ramón'dé la</t>
  </si>
  <si>
    <t>Ramón'dé la Tapia</t>
  </si>
  <si>
    <t>…ucho, á D. Antonio Vidueiros:- para ejército al primer comandante D. Manuel Fernando Aramburu: una canongía de la iglesia colegial de Covadonga, diócesis de de teniente coronel al capitán D. Ramón'dé la Tapia: de capitán Oviedo, por traslación de D. Ramón de Micr á la abadía de al'teniente D. Pedro Casanova: de teniente al alférez D. Maria Arenas en Gibrales, á D. Antonio de la Cuesta; y para otra dé no Icásatj : de alférez al sargento primero D. Pedro Pablo Vi la…</t>
  </si>
  <si>
    <t>Tarrío, Fernando</t>
  </si>
  <si>
    <t>Fernando Tarrío</t>
  </si>
  <si>
    <t>…cional. Seamos ingénuos : este tomó un rumbo ú deducir de su derecho en los autos que contra él mismo ha ins opuesto al de Inglaterra; pero no el que dictaba la prudencia. taurado D. Fernando Tarrío, de esta vecindad; entendido que La opresión y la licencia, aunque tan contrarias entre sí pro de no hacerlo se sustanciarán en los estrados de la audiencia , y ducen un mismo efecto en política. Aquella en los Estados- le parará el perjuicio que haya lugar.…</t>
  </si>
  <si>
    <t>Tasrio, Fernando</t>
  </si>
  <si>
    <t>Fernando Tasrio</t>
  </si>
  <si>
    <t>…case el vaso ñor á manifestar su derecho y excepciones en los autos ejecuti sagrado con riesgo inminente de su vida, á que se expuso volun vos que contra él se signen por parte de D. Fernando Tasrio, tariamente. sobre pago de 4600 rs. vCAI .luuu. 1 _ tna,_ ___piwaiuiuu: j: j w ^ . } y JjintA mí í !ta tac Por e! juzgado de dicho Señor teniente corregidor de esta como paisanos han contribuido á evitar los funestos estragos villa , y escribanía de Seco, pen…</t>
  </si>
  <si>
    <t>Tavira, Agustín de</t>
  </si>
  <si>
    <t>Agustín de Tavira</t>
  </si>
  <si>
    <t>…e oficial segundo: á D. Luis Fernandez de Córdoba, caballero de la misma orden, de oficial 17,291...................... ,.......................... Infantería de línea. tercero; á D. Agustín de Tavira , caballero de la misma orden, 7&gt;2°8....... . ....... ........ .............. Idem ligera. de oficial tercero segundo: al marques deCasa-Irujo, caballero 1,803.....................•••• 1,524......... Caballería de línea. de misma orden, de oficial cuarto;-nom…</t>
  </si>
  <si>
    <t>Tcconocen</t>
  </si>
  <si>
    <t>…s de Vihacanas, procesados sobre el alboroto, íiiauito ¿ 1a "jesuitas, cuál es el origen del folleto. Eos jansenistas mismos lo justicia, y resistencia hecha coa armas de tuego ai comandante Tcconocen asi; pues su periódico conviene eu ia falsa imputación, y dependientes det resguardo de Ciudad-iveai et día 21 de nntro i pesar de que nunca habla de la Compañía sino pira ultrajarla. último: vista y fallada la causa en 23 de Setiembre, resultó no Todavía hal…</t>
  </si>
  <si>
    <t>Te, Bernabé</t>
  </si>
  <si>
    <t>Bernabé Te</t>
  </si>
  <si>
    <t>…n cu Ereixer: para otra canongia de la misma iglesia colegial, vacan yas callés han subido las aguas ocho y nueve pies. La inundación te por fallecimiento de D. Ramón Carbonell, á D. Bernabé Te fue tan repentina que los habitantes s'olo tuvieron tiempo para nas y Tenas: para una canongia de la iglesia catedral de ürgel, ponerse en salvo con sus familias abandonando todo lo demás. vacante por fallecimiento de D. Juan Nolla, á D. Francisco ber Se calc…</t>
  </si>
  <si>
    <t>Teigido, Juan</t>
  </si>
  <si>
    <t>Juan Teigido</t>
  </si>
  <si>
    <t>…D. Pedro Silva. Josef Fernandez, Alonso Caneday Fr. Narciso Alonso, Jo sef Bouzas, Realistas esforzados del partido de Viana. En la villa de Alcubillas. D. Josef Sánchez, alcalde. Don Juan Teigido, criado del cura Magadan; Ignacio de Barros, Pedro Arias, labrador. D. Francisco Badillo, regidor decano. Francisco Ramírez Corral, escribano; Ramón Dieguez, confi D. Tomas Serrano, regidor. D. Alfonso Campo, labrador, co dente de D. Juan Feas; D. Gerónimo Ag…</t>
  </si>
  <si>
    <t>Teijeiro, Josef</t>
  </si>
  <si>
    <t>Josef Teijeiro</t>
  </si>
  <si>
    <t>…extrangero, han preferido la primera. Ved aquí toda su política. Morado, D. Miguel Abelenda, D. Isidoro Varela de Seijas, Vosotros quisierais que hubiesen resucitado las cruzadas, D. Josef Teijeiro y D. Calixto Perez Tapia. En cosmografía lo* pues este nombre proscrito tanto tiempo há por vosotros, dichos Abelenda, Tapia, Barbet, D. Isidoro Varela de Seijas y vuelve á resucitar por vosotros mismos. No dejareis en verdad D. Fernando Zerezo. En geografía los referidos Rodríguez C…</t>
  </si>
  <si>
    <t>Teja, Nicolás Martínez de</t>
  </si>
  <si>
    <t>Nicolás Martínez de Teja</t>
  </si>
  <si>
    <t>…o año, dirigiéndose golludo. A., C. y V. R.=Cordar. A. y C.=Calza$la de Calatra- á Portugal con caballerías mayores cargadas de cebada. La perso na que pueda dar noticia lo hará á D. Nicolás Martínez de Teja llon mím. a.° del Ejército Real. = Cozar. A. = Castropol. A. = da, penitenciario de las Salesas Reales, y cura ecónomo de la par Chucena. A.= Conil. A. y C.=Ciudad-Real. C., la Sta. Her roquia de Sta. Cruz de esta corte. mandad y V. R.=Ciudad-Rodrigo. C.°=Car…</t>
  </si>
  <si>
    <t>Tejada, Bárbara</t>
  </si>
  <si>
    <t>Bárbara Tejada</t>
  </si>
  <si>
    <t>…bre tiene derechos no y Búrgos, D. Antonio de las Cuevas, Doña María Martí que están con el gobierno en la misma relación que el fin con los nez Pinillos, D. Juan Clemente Abella, Doña Bárbara Tejada medios. El primer título de estos derechos (dulce nos es el decir , y Doña Petronila Luisa Galan, excluidas en concepto de los co lo) se encuentra en. el evangelio, el primero que proclamó la misionados nombrados en la anterior junta general de 1.7 de igualda…</t>
  </si>
  <si>
    <t>Tejada, Nicolás'Martinez-de</t>
  </si>
  <si>
    <t>Nicolás'Martinez-de Tejada</t>
  </si>
  <si>
    <t>…tropolitana de estado de los católicos de Irlanda. * -'Granada:, vacante por muerte de D. Francisco'Plácido LocaneDespués de haber abogado con tanto calor por el restableci gra, á D. Nicolás'Martinez-de Tejada: paramuna ración de la miento de la libertad de la imprenta en Francia, ahora‘los ve iglesia colegial de Bélmonte ,1 obispado de Cuenca , por: promo mos incomodados con ella, porque contra sus esperanzas, noto- ción de D. Lino María Hernández á la dignidad de…</t>
  </si>
  <si>
    <t>Tejada, Ramón Josef Calvo de</t>
  </si>
  <si>
    <t>Ramón Josef Calvo de Tejada</t>
  </si>
  <si>
    <t>…construir una capilla en el mismo si El Rey nuestro Señor se ha dignado nombrar Administra tio en que se tomaron las piezas de cañón, y en la que se cele dor de la imprenta Real á D. Ramón Josef Calvo de Tejada, brará una fiesta anual para eternizar aquella feliz jornada. (Cartct Capitán de la división Realista de Vizcaya, en atención á sus farticular.) distinguidos servicios, acrisolada lealtad, y heroica decisión Segovia ij de Febrero. por S. M. El Brigadier D. Ge…</t>
  </si>
  <si>
    <t>Tejada, Romualdo Pascual de</t>
  </si>
  <si>
    <t>Romualdo Pascual de Tejada</t>
  </si>
  <si>
    <t>…en la extensión de todo aquel reino, incluso Gua Por disposición de los síndicos de la casa concursada del di yaquil, Chile y Buenos-Aires; pues á consecuencia de los acón—, funto D. Romualdo Pascual de Tejada, del comercio de Cádiz, tecimientos de Lima sabemos que jCaiíterac tomó Ja dirección de se venden las siguientes fincas.rzUna casa en.esta ciudad, calle de Trujiüo, de donde huyó Bolívar; que'Oiañeta se movió hacia Cobos, núm. 2 57, esquina á la de la Palma,…</t>
  </si>
  <si>
    <t>Tejero, Antonio Reyes</t>
  </si>
  <si>
    <t>Antonio Reyes Tejero</t>
  </si>
  <si>
    <t>…a beneficencia--y la-piedad con que miraron á Calixto de Ojeda, Coronel graduado, y Teniente Coronel de Ar sus hijos? ¡Ah! ¡Se podrá llamar libertad la que no sirve sino tillería: D. Antonio Reyes Tejero, Teniente Coronel dc Mi para el mal , y‘Gobierno liberal él qui ño trataba sino de con licias, fundir todos los derechos y trastorna? todos los principios? Ta les en efecto ;fue.ron Tos nombres, que con abuso enorme de las Nos' h'á parecido digna de insertars…</t>
  </si>
  <si>
    <t>Tejero, Vicente</t>
  </si>
  <si>
    <t>Vicente Tejero</t>
  </si>
  <si>
    <t>…que se pretende exterminar ; é-ignorando su modo de horroroso asesinato; habiendo sido procesado también el citado vivir, sus trasformaciones y épocas ó tiempos en que las verifi D. Vicente Tejero por haber proferido voces sediciosas en grupo ca, donde se anidan y demas, no podran proponerse los medios haciendo de cabeza la noche del 30 de Octubre de 1822, y resis de hacerle la guerra; porque siendo muchas y muy numerosas la» tencia que hizo á un Regid…</t>
  </si>
  <si>
    <t>Telesfora</t>
  </si>
  <si>
    <t>…ón, ofreciendo corno debe, que cooperará gustoso á cuan Los que se crean con derecho á los bienes dejados en el abinto V. S. indica con relación al mismo señor coronel. testato de Doña Telesfora" Roqúeñi, natural de Menagarai, se Dios guarde á V. S. muchos años..Tribunal del consulado ñorío de Vizcaya, acudirán al juzgado del alcalde deTalanianca, de Lima y Marzo 18 de 18 24. = Francisco Javier de Izcue.= en esta provincia, donde penden los autos, pa…</t>
  </si>
  <si>
    <t>Tepresbítero, Antonio</t>
  </si>
  <si>
    <t>Antonio Tepresbítero</t>
  </si>
  <si>
    <t>…- Agustin Marqueli, le condeno en dos años de arresto en el cas fiez., presbítero, tiple de !a capilla Real; D. Francisco Barrio, tillo de Sta. Cruz de Tenerife; al de igual clase D. Antonio Tepresbítero; D. Francisco Pereira, teniente coronel; D. Agustin randen , cuatro en el de Ibiza en las islas Baleares: á Josef María Escudero, Josef Garahañ Cantero, D. Cirios Teodoro Gil, te Vieti en ocho de presidio en uno de los., de Africa, apercibido niente coronel r…</t>
  </si>
  <si>
    <t>Teran, Josef Vicente de Mier y</t>
  </si>
  <si>
    <t>Josef Vicente de Mier y Teran</t>
  </si>
  <si>
    <t>…e. conciliar cuanto sea posible las citadas leyes y usos con las dis Los derechos de propiedad y posesión de la Iglesia, vindica posiciones de las leyes del cantón. dos por el Dr. D. Josef Vicente de Mier y Teran, Doctoral de 4.0 En la sesión de Diciembre de 1826 á mas tardar, dará la Santa Iglesia Catedral de Plascncia. Se vende á 10 rs. en la&gt; cuenta el Consejo de Estado al representativo de los reglamentos librerías de Collado, Rodriguez y Villa. Es obra muy recome…</t>
  </si>
  <si>
    <t>Teran, Juan Gómez de</t>
  </si>
  <si>
    <t>Juan Gómez de Teran</t>
  </si>
  <si>
    <t>…intimidan; aunque por una contradicción in supremo Consejo de Castilla para la enseñanza pública: su autot concebible se asegura con aplauso el reconocimiento de la Inde el limo. Sr. D. Juan Gómez de Teran: un tomo en 8.° Se ha- : pendencia por Jorge tv, cuyo discurso al cerrar el parlamento liará á 1 2 rs. en pasta en la librería de Cuesta. se analiza letra por letra , y casi se sabe de memoria. Nota. En la gaceta anterior pág. 419, lín. 21 ¿ donde dice Esta s…</t>
  </si>
  <si>
    <t>Teresa</t>
  </si>
  <si>
    <t>extravíos de gente inmoral y perdida, han paralizado las medidas Ordoñez, su muge» é hija Doña Agustina: Doña Teresa y Doña del Gobierno español; y que no es piopio de la generosidad de Lorenza Rodríguez: Doña Magdalena González: D. Luis Pica: la Gran Bretaña valerse del pretexto de la debilidad de su anti Doña Tomasa Cianea: Luis Argenson: Doña Micaela López gua aliada para darle la ley, ó ab…</t>
  </si>
  <si>
    <t>Terreiros', Toribio</t>
  </si>
  <si>
    <t>Toribio Terreiros'</t>
  </si>
  <si>
    <t>…Reina» comercio de Europa. Sus adelantamientos, dice, no constan si grado de teniente. no en sus periódicos: su objeto es el de llamar la atención de Batallón de Vitoria. Teniente D. Toribio Terreiros', grado alguna potencia, como la Inglaterra, para que salga al frente dé de capitán de infantería. su independencia en Europa. De aquí han provenido las conce Escuadrón di Milicias de Pardos de Arica. Alférez D. Josef siones hechas á nuestro comercio, como si…</t>
  </si>
  <si>
    <t>Teruel, Dámaso</t>
  </si>
  <si>
    <t>Dámaso Teruel</t>
  </si>
  <si>
    <t>…que edad de 32 años, natural el primero de la ciudad de Murcia; y el .hizo ánimo de verificarlo pasados algunos días. , segundo del pueblo del Palmar, en aquel reino, convencidos D. Dámaso Teruel (alias.el cürilla), edad 2¿.años, y vecino de conato de robo , pero no verificado este: vista y fallada .de Barajas de Meló, ha sido condenado en la propia fecha .'jcuala causa-en 18 de Setiembre último, fueron condenados á 200 ,tro años de presidio en el de…</t>
  </si>
  <si>
    <t>Teruel, Jaime</t>
  </si>
  <si>
    <t>Jaime Teruel</t>
  </si>
  <si>
    <t>…te de robo en el lugar de Santomera, de esta jurisdicción, fueron sen corregidor de esta heroica villa, refrendada del escribano Qrdotenciados á la pena de garrote los siguientes: D. Jaime Teruel, fiez, se manda citar y emplazar á ios dueños que lo sean de ¡os sargento graduado de subteniente, y Luis Espinosa, sargento capitales de censos que sobre sí tienen dos oficios de receptor de primero, ambos del regimiento infantería de María Amalia, Jo los Re…</t>
  </si>
  <si>
    <t>Thronburg, María Ana de</t>
  </si>
  <si>
    <t>María Ana de Thronburg</t>
  </si>
  <si>
    <t>…presión de sus autores; y S. A. R., á quien desde ra de Tomas, de estado solteras., hijas de Tomas de Tomas y de luego se le entregó un catálogo impreso de cuantas pinturas y es - Doña María Ana de Thronburg su muger, todos de nación in culturas contienen las salas de la Academia, fue examinando con glesa; y confirió el santo Sacramento del Bautismo á un hijo de detención é inteligencia las insignes obras deMurillo, Velaz— estos últimos, que se halla en la edad d…</t>
  </si>
  <si>
    <t>Tinción</t>
  </si>
  <si>
    <t>…quina, y la puede sustituir co y nervioso; á saber: en todas las variedades de herpes, escor *in inconveniente. buto, sarna y demás afecciones de la piel, en las escrófulas, tí-El doctor Tinción, en Constantinopla , y el doctor Lafond en sis incipiente, y otras indisposiciones glandulares: en la hipocon Tessalónica, han hecho experimentos relativos á probar cjue la dría , 1, isterismo y demás vesanias: en los espasmos, como epi vacuna es un excelente…</t>
  </si>
  <si>
    <t>Tissot</t>
  </si>
  <si>
    <t>…ris presentaban edificios, vistas de países y planos do puertos, un tianos del Archipiélago, habrán de quedar con sus cadenas los aprecio muy particular al cuerpo; lo mismo que al Sr. Tissot» del Nilo, Eufrates y Líbano? ¡Si nos armamos para poner el comandante general de las tropas francesas en Galicia, que con poder en las manos envilecidas de los fanariólas, habremos de algunos oficiales de su nación , gefes y subalternos militares espa dejar…</t>
  </si>
  <si>
    <t>Tiurks</t>
  </si>
  <si>
    <t>…rantir Ja aforradtira de los navios en cobre por la Lieja 13 de Setiembre. aplicación de cierta cantidad de hierro. ' Escriben de Francfort con fecha 10 de Agosto lo siguiente: El doctor Tiurks, que iba bajo las órdenes Je Humphry, y con „Se aguarda aquí el 1 2 á SS. AA. RR. é I. el Príncipe y instrucciones del gabinete de Longitudes, ha unido por medio de Princesa de Orange. Se cree que S. A. I. el Gran-Duque Cons observaciones cronométricas las me…</t>
  </si>
  <si>
    <t>To</t>
  </si>
  <si>
    <t>…Don suceso salió de los castillos el 7 del mismo mes, y llegó al cuarRamón Listas, Capitán D. Josef Antonio Perez, ídem D. Ma nuel Prudan, ídem D. Josef Félix Ortiz, ídem graduado D. To tel general en Huancayo el 15: inmediatamente S. E. el general mas Muñoz , ídem D. Josef del Castillo, teniente segundo Don en gefe dispuso que una fuerte división , capaz de superar cuan Norberto Funez , subteniente D. Josef González , ídem D. Josef tos obst…</t>
  </si>
  <si>
    <t>To, Torcuato</t>
  </si>
  <si>
    <t>Torcuato To</t>
  </si>
  <si>
    <t>…e las prin 10. La de Josef Martinez Navarro, sobre expresiones subver sivas, sentenciado en la multa de 30 pesos, y sériamente aper cipales verdades de la religión , compuesto por D. Torcuato To cibido: aprobada en 25 de Junio. rio de la Riva, con el objeto de que los niños adquieran sin mu 11. La de Mariano Raimundo Martinez, sobre palabra» sub cho trabajo y con poco dispendio un conocimiento regular de versivas , sentenciado á cuatro meses de prisi…</t>
  </si>
  <si>
    <t>Todo, Juan Pedro</t>
  </si>
  <si>
    <t>Juan Pedro Todo</t>
  </si>
  <si>
    <t>…dirija. S. Fernando al mas amado de ios Reyes, libre de las inicuas ca denas con que le habian oprimido los regeneradores demagogos. Atendiendo S. M. á los méritos y capacidad de D. Juan Pedro Todo era de esperar de la sensatez de los havaneros, y de la fiel Vincenti, Ministro de Cipa y Espada del Consejo Real y supre energía del Sr. Gobernador D. Fraricisco;‘D¡onis¡o Vives, que les mo de Hacienda, ha venido en nombrarle Director de la Caja de dirigió c…</t>
  </si>
  <si>
    <t>Toledano, Facundo Martínez</t>
  </si>
  <si>
    <t>Facundo Martínez Toledano</t>
  </si>
  <si>
    <t>…emos de subsistir á merced de los préstamos de varias, los Gazules á D. Antonio Martínez Villar: para el de Alcalá compañías inglesas , nuestra vida será muy efímera. de Henares á D. Facundo Martínez Toledano; para el de G¡,, Antes nos quejábamos de la exportación que en metálico braltar á D. Josef Joaqujn Díaz de Ilarraza; y para el de Cor¡2 hacían los españoles, y ahora sufrimos como ovejas que hagan á D. Domingo Sánchez Regadera. Para ia vara de alcalde mayor l…</t>
  </si>
  <si>
    <t>Toledano, Juan Baltasar</t>
  </si>
  <si>
    <t>Juan Baltasar Toledano</t>
  </si>
  <si>
    <t>…del Rey, y apreciado de la El Rey nuestro Señor se ha servido elegir para la iglesia y Nación. obispado de Valladolid, vacante por fallecimiento de Don Vi cente Soto y Valcarce, á D. Juan Baltasar Toledano, Dignidad ANUNCIOS, de Abad, primera silla de ja iglesia colegial de Baza, diócesis de Los que se crean con derecho á los bienes que dejó D. Jacin Guadix. to Tora ño Roldan, vecino de esta cofte, que falleció intestado en 17 de Julio de 1822 , acudirán por sí…</t>
  </si>
  <si>
    <t>Toledo, Antonio Alvarez de</t>
  </si>
  <si>
    <t>Antonio Alvarez de Toledo</t>
  </si>
  <si>
    <t>…ic, señores Behic, Tanébot y compañía. con su asistente; D. Francisco Caro , subteniente del batallón de Se halla vacante la plaza de maestra de niñas de la villa de Sto. Domingo; D. Antonio Alvarez de Toledo, cadete de dra Mondejar, á ocho leguas de Madrid; su dotación essietereales y gones de América. medio diarios cobrados por meses, y casa. Las pretendicntas di rigirán los memoriales al Sr. cura de dicha villa en el término Madrid g de Mayo. de 15 dias, contad…</t>
  </si>
  <si>
    <t>Toledo, Juan</t>
  </si>
  <si>
    <t>Juan Toledo</t>
  </si>
  <si>
    <t>…bienes de aquel, para que se presenten NOTICIAS DE ESPAÑA. dentro de 13 dias contados, desde la publicación de este anuncio, ante el Sr. Corregidor de Madrid, por la escribanía de D. Juan Toledo 10 de Abril. Villa, en el expediente promovido por este Ayuntamiento con Habiendo resuelto S. M. pasar la semana santa en esta ciu tra dicho Azcario sobre reintegro de ciertas cantidades; preveni dad, antigua corte de los Reybs de España, se trasladó á ella d…</t>
  </si>
  <si>
    <t>Tomas</t>
  </si>
  <si>
    <t>…antagonista del general Pepj; se b.urló-.de:él ta corte,- concurrí rán-á deducirle á la audiencia de - provincia del en varios folletos, y lo perdió enteramente publicando-ZJQttx- Sr. D. Tomas de íArizmendi., Alcalde de Gasa¡y Corte, y EscrW mestre, ó historia de la. reydhicfon .de Ñapóles, obra infame'lle b'anía de -D.Santiago dé Albóniga, dcntrodediezdiasfquése les na de veneno republicañoj Áttellis,. á la cabeza de su logia* se ha prefijado á in…</t>
  </si>
  <si>
    <t>Topete</t>
  </si>
  <si>
    <t>…ue le queda, el de la naturaleza, el de padre, para obligar distinguido particularmente. al perdón. ,,Encargo á mi hijo, si acaso tuviere la desgracia de ser De acuerdo con el Sr. almirante Topete salieron diferentes „Rey, olvide todo odio y resentimiento, y en especial los que buques españoles para bloquear aquella plaza en unión con la „tengan relación con las desdichas que padezco &amp;c. &amp;c.” marina francesa. La goleta Diligente, á las órdenes del alfé…</t>
  </si>
  <si>
    <t>Tor, Hilario de</t>
  </si>
  <si>
    <t>Hilario de Tor</t>
  </si>
  <si>
    <t>…Calvo y que se publique en la gaceta, se presenten por sí ó sus apodera D. N. Mirón. Traían el empeño de que el castillo, en caso de dos á firmar la referida oposición en casa de D. Hilario de Tor rompimiento, no dirigiese sus tiros contra el edificio del hospi res , primer médico de Cámara de S. M., y presidente del con tal, que lo señalarían con una bandera. El General les contestó curso; debiendo tener entendido los aspirantes que S. M. manda como d…</t>
  </si>
  <si>
    <t>me Pinera para la plaza de su segundo médico de Cámara con pidiesen informes al Gobierno sobre las providencias que exilia-, ejercicio, vacante por ascenso á primero de D. Hilario de Tor cuál era el número efe Oficiales que *e q iejabin, y de qué perió res de la misma dase. dicos. Este parecer fue aprobado y remitido á S. M. 1. por dos El Rey nuestro Señor se ha dignado nombrarlntervent or ge Se creíanos. neral del ejército al Comisario Orden…</t>
  </si>
  <si>
    <t>Torcuato</t>
  </si>
  <si>
    <t>…ir un parte á cien leguas de distancia, licidad el cumplimiento de todos sus deberes. Un tomo en 8.°, y recibir contestación en una hora , no pudieron creer esta es traducido por. D. Torcuato "Toríó'dé la Riva, y dedicado al pecie de prodigio; pero los periódicos publicaron las ventajas que Rey nuestro Señor. Su precio 6 rs. y medio en papel, y 8 á la sacaba el Gobierno cada día del telégrafo, y desde entonces no holandesa.^.Elementos de moral, de…</t>
  </si>
  <si>
    <t>…azador de montaña, y dicho Religión cristiana, por Mr. de Chateaubriand, y traducido li que lo tenia á mucha honra, con otras expresiones muy inde bremente íL español por el mismo D. Torcuato. Obra que ha centes á S.M. y contra los Realistas; vista y fallada la causa en merecido el aplauso general de todos los sabios católicos , por la .25 d. Octubre último, fue condenado á la pena de 10 años de defensa que hace de nuestra Religión, comparándola c…</t>
  </si>
  <si>
    <t>…ejo extraordi las escuelas del reino á cuatro cuartos en rústica, y á 43 rs. cada nario, fue sentenciado á ser.fus'laido por la espalda con arreglo á ciento: obras todas del mismo D. Torcuato. las Reales órdenes vigentes, y como conv:cto-en la conspiración Compendio de la vida, virtudes y milagros de Alonso Ro que capitaneaba el cabecilla Tomás Saez. dríguez, de la Compañía de Jesus, beatificado por N. S. Padre Antonio Pastor (alias Tocinero) , de…</t>
  </si>
  <si>
    <t>Torices, Josef Perez</t>
  </si>
  <si>
    <t>Josef Perez Torices</t>
  </si>
  <si>
    <t>…nchez, Tomas Perez Osorio, Manuel Duran, horca á Antonio Fernandez, Damian Borbon, su hijo Bernar D. Ramón Campon, D. Juan Magadan, cura, y Juan López, do, Josef Lizaso, zapatero, D. Josef Perez Torices, piloto, An partidarios del desgraciado Abuim. tonio Vallejo, Josef Morales, cabo del Resguardo, D. Josef D. Tomas Pita, D. Joaquín García, gobernador de la villa Rodríguez y D. Antonio Frade, ayudantes de plaza; la que su de Marín, y D. Vicente García, su he…</t>
  </si>
  <si>
    <t>Torio, Torcaato</t>
  </si>
  <si>
    <t>Torcaato Torio</t>
  </si>
  <si>
    <t>…ción. que asi hombres como mugeres y niños, adquieran mas fácil mente el interesante estudio de nuestra santa Religión: segunda REALES LOTERIAS. edición, corregida y aumentada por D. Torcaato Torio de la Riva: cuatro tomos en 8.° de buen papel y excelente impresión, En la extracción de la Real Lotería primitiva, celebrada ea cuyo precio en pasta es el de 88 rs. y 72 en papel. También se ia tarde de este dia, salieron sorteados’los números siguientes: ve…</t>
  </si>
  <si>
    <t>Torio, Torcuato</t>
  </si>
  <si>
    <t>Torcuato Torio</t>
  </si>
  <si>
    <t>…ado en Vigo para prenta Real. comprar víveres, ha sido allí apresada por orden del Gobierno es Papel pautado en folio y en cuarto con arreglo á las mues pañol. tras de escribir de D. Torcuato Torio: hay ocho reglas, y la Mal informado aquel periodista, ó tal vez con las siniestras quinta con caídos y sin ellos. Se vende en Madrid en la imprenta intenciones que á menudo se observan en artículos de esta espe de la calle de la Greda á 48 rs. la resma. EN L…</t>
  </si>
  <si>
    <t>…stemas para la justicia avise de su llegada, y vele al mismo tiempo las opera formación y enseñanza de los principales caracteres que se usan ciones del citado reo. en Europa: por D. Torcuato Torio de la Ríva. Obra que mere Joaquin Ja re ño, de edad de 25 años, natural de la villa de ció se mandase establecer y seguir en ¡as escullas dei remo por la A]barca, convencido de haber proferido palabras subversivas, Real orden del año de 1801. Un tomo de bella…</t>
  </si>
  <si>
    <t>…mbre corriente, y no resultando probado el de escribanía de Diaz de Antoñana. lito, por el que ha sido puesta en consejo de guerra, se ha acor Colecciones de muestras escritas por D. Torcuato Torio de dado sea puesta en libertad; y con respecto á lo que aparece con la Riva, con arreglo á su arte de escribir, mandado establecer tra Francisco Altnoril, que se dice robado, y á su mala conduc en todas las escuelas del reino. La primera es un cuaderno de 10…</t>
  </si>
  <si>
    <t>Torio, Torcuáto'</t>
  </si>
  <si>
    <t>Torcuáto' Torio</t>
  </si>
  <si>
    <t>…difuntos, los siete república. ( Núm. 140.) salmos penitenciales, y preparación para confesarse y comulgar. Real Órden para que se recojan los caballos que conserven Compuesto por D. Torcuáto' Torio de la Riva; un tomo en 8.° los oficiales procedentes del ejéiciuj constitiicjpnal. (Núm. 141:) con una lámina y dos-viñetas, á 18 rs. en pasta. Se hallará en Otra sobre seminarios conciliares. ( Idem.') ' la librería de lllescas. &gt;: , . . s Real decreto sobre…</t>
  </si>
  <si>
    <t>Toro, Ramón del</t>
  </si>
  <si>
    <t>Ramón del Toro</t>
  </si>
  <si>
    <t>…Se subasta en la ciudad de Baltimore el sábado próximo El de Capitanes de infantería ycaballería, á D. ValentinRuúna vaca perteneciente á Jacobo Senil y ; una sábana de cama bio , D. Ramón del Toro, D. Cipriano Manteca, D. Juan Jo nueva y un vestido de juan Quinn, una porción de kilo de la viu sef Saranz, D. Tomas Lenieres, D. Juan Artiaga, D. Marcos da Scall, una saya y un delantal pertenecientes á la viuda Ga- Gallegos, D. Antonio Mur,D. Tomas Castill…</t>
  </si>
  <si>
    <t>Toron, Juan</t>
  </si>
  <si>
    <t>Juan Toron</t>
  </si>
  <si>
    <t>…bdelegacion de Rentas. f:pari Indebida Séparicion que sé presentan para el-cobro d-urc— Zamora Cóini^ionado D. Alonso Santiago. fCrltfó'Í^uhdóiséBÍestré;'ÍJ'‘;’'- Zaragoza........ D. Juan Toron. ¡ i, ''gA x’ííltim'ábierité j que en atención á que j como ¿t. h* dfc» ;; U——---chcv', solo'kéfian dé 'prescñíaV pára él-indicado efecto los vales ya' Nota. En el omiso ofícial imerto ál fin de la gaceta anterior, ¿nóvadniide drehas tfísdases en ias'expresad…</t>
  </si>
  <si>
    <t>Torop, Ramón del</t>
  </si>
  <si>
    <t>Ramón del Torop</t>
  </si>
  <si>
    <t>…fallecimiento de D. Vicente de Castro/ á D. Jacobo tes D. Antonid Aguado y D.-Antonio Jurado: de teniente al Alvarez Bahamonde: para media ración deja iglesia catedral de alférez D. Ramón del Torop ,y de alférez al sargento primero Cuenca i por muerte de D. Ramón Aranda, á D. Juan Antonio D. Antonio'Arias. . " ' Hermosillai para capellanía de coro de la misma, por falleci Escuadrón de granaderof ,dfS. Carlos. Grado de coronel de miento de D. Pedro Peruc…</t>
  </si>
  <si>
    <t>Torre, Manuel</t>
  </si>
  <si>
    <t>Manuel Torre</t>
  </si>
  <si>
    <t>…, en favor del libro mejor y mas á pro ra , por fallecimiento de D. Leandro Alcázar y D. Julián Ruiz pósito para servir de lectura al pueblo, y á los niños que concur de Reajal, á D. Manuel Torre y D. Manuel Sainz del Prado. ren á las escuelas. Trata co'n sencillez , concisión y discernimien to, pero en estilo llapp, de los principios de la re’ ^ion cristiana, de la moral y de la prudencia social, que deben reglar la con Historia de la telegrafía. ducta de los hombres en todos l…</t>
  </si>
  <si>
    <t>Torremilano, Luis Josef Ruiz de</t>
  </si>
  <si>
    <t>Luis Josef Ruiz de Torremilano</t>
  </si>
  <si>
    <t>…cierto no cesaron de servirse refrescos exquisitos. ril: para el de Toledo á D. Antonio Navarro: para .el de Lerma Para que nada faltase de lucido y completo á la fiesta de este á D. Luis Josef Ruiz de Torremilano: para el de Medinacéli á - dia, había dispuesto el cuerpo de artillería francesa una brillante D. Euseblo Perez Grueso: para el de Becerril de Campos á Don función de pólvora junto á la fuente de Neptuno, la cual repre Antonio León de Prada: para el de Sisant…</t>
  </si>
  <si>
    <t>Torres, Antonio Josef Hurtado y</t>
  </si>
  <si>
    <t>Antonio Josef Hurtado y Torres</t>
  </si>
  <si>
    <t>…1824 ARTICULO DE OFICIO. Morales, sGregorio Marin.=Francisco Perez.=rGerónimo-Ra mos y Piedras.=Tirso de la Mora.=:Bernardo Blanco.=LicenciaCircular de la Contaduría de Juros. do D. Antonio Josef Hurtado y Torres.=Licenciado D. Anto Debiendo procederse á la liquidación de réditos de Juros por nio Rodríguez y Ramos-sluan Antonio Añzola.sjuan Fran los devengados hasta fin de Junio del presente año, según previe cisco Rodriguez.esjoscf María Ponce de León.” ne el art. i.…</t>
  </si>
  <si>
    <t>Torres, Hilario</t>
  </si>
  <si>
    <t>Hilario Torres</t>
  </si>
  <si>
    <t>…. = Betanzos. A. = Briones. A. y C.= te al curso escolar de clínica, en su establecimiento propio, bajo Boiafios. A. = Baza. C.°ssBúrgos. C.°, Catedral y el de Co la dirección del Sr. D. Hilario Torres, primer médico de Cáma mendadores, Cartuja de Miradores. s= Barcelona. C.° y Bene ra de SS. MM. y A A. RR., presidente de la Real Junta supe dictinas de S. Pedro de las Puellas. = Baena. Clero secular y rior gubernativa de medicina, proto-médico general de lo…</t>
  </si>
  <si>
    <t>Torres, Jacinto Marzo y</t>
  </si>
  <si>
    <t>Jacinto Marzo y Torres</t>
  </si>
  <si>
    <t>…: líe recibido copia de las determinaciones de bián: para el de Requena á D. Josef Lucas Ortega: para el de la junta de comerciantes y aseumadores, que se ha reunido hoy Cáceres á D. Jacinto Marzo y Torres: paraba vara de Alcalde por la mañana con el objeto de ciertas pretensiones dimanadas mayor de Ciempozuelos á D. Francisco María Bolívar: para la por la república colombiana, para excluir á los extranjeros del de Villarobledo á D. Isidro Preciado: para la de…</t>
  </si>
  <si>
    <t>Torres, Pondo</t>
  </si>
  <si>
    <t>Pondo Torres</t>
  </si>
  <si>
    <t>…r habilita diaconíl, vacante por fallecimiento de D. Josef Qliver, á D.Vidos por los españoles para sus fábricas, minas y demas giros. La cente Sainz: para otra, vacante por el de D. Pondo Torres, á jerga con que se entendían españoles y americanos sobre estas D. Melchor Mató: para otra, vacante por el de D. Juan Roca, habilitaciones, no puede estar al alcance de ningún extrangero á D. Andrés Serch: para otra, por el de D. Josef Dorca, á Don en mucho…</t>
  </si>
  <si>
    <t>Torres, Salvador Fernandez-de</t>
  </si>
  <si>
    <t>Salvador Fernandez-de Torres</t>
  </si>
  <si>
    <t>…exterminar los'crímenes, y el delito queda impune. otras dos de oidor de la de Granada á D. Manuel Martin Ber— A tanta inquietud se subrogan los continuos vaivenes de la opi nal y D. Salvador Fernandez-de Torres: para una plaza de oidor nión, que jamas estará quieta, por ser nuestra divisa la discor dé la audiencia de Galicia á D. Diego Alcalá Galiano: para dia inextinguible á que propendemos por el orgullo de nuestras otra de alcalde del crimen dé ella 4 D. Antonio…</t>
  </si>
  <si>
    <t>Tossántos, Bonifacio de</t>
  </si>
  <si>
    <t>Bonifacio de Tossántos</t>
  </si>
  <si>
    <t>…stosas. La Inglaterra con par que el dia 22 de Noviembre de 1823 hizo á SS. MM. á nom ticularidad no podría ver sin envidia participar del'comercio de bre de la misma villa él Dr. D. Bonifacio de Tossántos, del Odessa y de la Crimea á una nación esencialmente comerciante; Consejo de S. M. y canónigo de la santa iglesia primada de aunque es verdad que de algún tiempo' á ésta parte se ha dismi Toledo. nuido mucho ja influencia de la corte de Lóndres sobre la de ,…</t>
  </si>
  <si>
    <t>Tour, Foissac la</t>
  </si>
  <si>
    <t>Foissac la Tour</t>
  </si>
  <si>
    <t>…den de S. Fernando al general ,,Rio-Janeiro 10 de Junio de 1824, y 3.® de la indepen en gefe del ejército auxiliador vizconde de Digeonyal general de dencia.” la división de Cádiz conde Foissac la Tour; la de Caballero de IRANCIA. tercera clase al coronel que sitió á los revolucionarios conde de Astorg; una pensión equivalente á 2$) francos á la viuda de Mr. París ji de Agosto. Cueseel, teniente del regimiento núm. 34.0 de infantería de lí S. M. y Real Fami…</t>
  </si>
  <si>
    <t>Trápaga, Andrés</t>
  </si>
  <si>
    <t>Andrés Trápaga</t>
  </si>
  <si>
    <t>…incesa de Beira, acompañar á tenientes D. Josef Lucio Archondo y D. Gregorio Barriga: de S. A. R. el Príncipe .Maximiliano de Sajonia y á su Hija la Se teniente á los subtenientes D. Andrés Trápaga, D. Josef María renísima Princesa Amalia á visitar y ver las preciosidades artís Avila y D. Pablo Vega; y de subtenientes á los sargentos prime ticas que conserva la Real Academia.de S. Fernando en su casa ros D. Francisco González y D. Mariano Córdoba. de la…</t>
  </si>
  <si>
    <t>Trapeóse</t>
  </si>
  <si>
    <t>…urfemberg, ha salido el dia 21 para Stuttgardt. en la villa otros 200 armados á su costa, que siguen constante —Hemos gozado en el mes de Abril de algunos dias propios de mente a) general Trapeóse para rechazar las tentativas de los primavera; pero ha vuelto el frío con todos sus rigores.</t>
  </si>
  <si>
    <t>Trasierra, Gerónimo de Ja Torre</t>
  </si>
  <si>
    <t>Gerónimo de Ja Torre Trasierra</t>
  </si>
  <si>
    <t>…a lucha entre la España y las ra las Intendencias del mismo tamo á los individuos siguientes: colonias, la consideraría .coirtO una causa de reconocer estas úl Para la de Aragón á D. Gerónimo de Ja Torre Trasierra, timas sin la menor dilación.. Auditor, de guerra y Comisionado JUgip; que fue. én la provin Ei Príncipe; de Poiignac dice que el Gobierno francés no po cia de Málaga .-para la de A* tur jas. 4 D. JuanJosef Recacho, día aveqtiirar.su opinión ydeterminar la fo…</t>
  </si>
  <si>
    <t>Treadwell</t>
  </si>
  <si>
    <t>…iente y comandante.^ Félix Velasco, subteniente. =Victorio volver á Méjico bajo el cetro de su legítimo Soberano. Cobos, sargento. =Teodoro de Porres, cabo primero. = Antonio __El capitán Treadwell, de Boston, que ha llegado de Marade Iza Zamácola, voluntario.” ñon, dice que toda esta parte de la costa del Brasil se halla en el mas horroroso desorden. El partido del Emperador Pedro t y el NOTICIAS EXTRANGERAS. de su padre Juan vi han llegado á las manos…</t>
  </si>
  <si>
    <t>Treviila, Juan</t>
  </si>
  <si>
    <t>Juan Treviila</t>
  </si>
  <si>
    <t>…sido adictos al llamado sistema constitucional. Serán adde Jaca: para la Canóngfa de Córdoba, vacante por muerte dé-1 mitidosá firmar la oposición presentando ó remitiendo al Exce D. Juan Treviila , á D. Fernando Hermoso, Canónigo de Coria:"• lentísimo Sr. Patriarca memorial con su fe.de bautismo legalizada para la Canongía de la Jdetropolitana deí Granada’,•' Vacante por en el término'de 40-djas, que- fenecerán en 2Ó de labrero próxi* muerte de D. Jos…</t>
  </si>
  <si>
    <t>Tri, Francisco</t>
  </si>
  <si>
    <t>Francisco Tri</t>
  </si>
  <si>
    <t>…; la reverente en Granada casa de Martínez y Aguilar, en Almería en la de sumisión de estos y su mutua fraternidad, desinterés é integri D. Josef Santa María, y en Baza «,r&gt; la de D. Francisco Tri— dad de cada uno, del valor heroico de todos, y del juramento piaña, solemne que han hecho de limitar su ambición ;i la justa gloria Nota. F.n lá gaceta anterior, artículo de Madrid, linea 37, de conservar aquellos dominios á nuestra metrópoli; nos prome dond…</t>
  </si>
  <si>
    <t>Trifon</t>
  </si>
  <si>
    <t>…dió al Rey nuestro y Andalucía S. V. Señor justificando haber sido el primer móvil principal, junta __Algunos de estos viageros que recorren el globo sin salir de mente con su rio D. Trifon 'de Pinedo, del levantamiento de su cuarto, se habían apresurado á anunciarnos que en las Indias Salvatierra, el primero que se vió contra la anarquía contituOrientales no se veían aquellos espantosos sacrificios impuestos á cional, habiéndose conmovido de su…</t>
  </si>
  <si>
    <t>Trório, Francisco Rodrigyez</t>
  </si>
  <si>
    <t>Francisco Rodrigyez Trório</t>
  </si>
  <si>
    <t>…e haberse pronun D. Carlos n, en unión con los empleados y demas personas qué ciado con mucha anticipación por los legítimos derechos del suscriben , como son reí Sr. cura párroco D. Francisco Rodrigyez Trório, Hegando-Au ardor á acometer inermes y sin otro recurso Pais, el comisario Real de Guerra de Marina D. Fernando Ta que su patriotismo á una partida de 100 constitucionales de ca zo, el teniente coronel de los Reales ejércitos graduado D. Gásr ballería que el…</t>
  </si>
  <si>
    <t>Trujillo</t>
  </si>
  <si>
    <t>…pués de haber dado una constitución contra la cual han hecho fuertes protestas los „D, Pedro Antonio de Olañeta, Caballero de la Real Orden de diputados de Penco, en particular el Sr. Trujillo que la clasificó San Fernando, Comendador de la de Isabel la Católica, conde de ilegal é iliberal, ha empleado una gran parte de su tiempo en corado con la Cruz del Campo de Honor,. Mariscal de Campo sancionar como ley uno que llama' reglamento de abastos....…</t>
  </si>
  <si>
    <t>Tur</t>
  </si>
  <si>
    <t>…oso, y de uh^Rev recto que perdona á los puente, al mismo tiempo que yo con las cuatro restantes, y pro que alucinados se han dejado seducir de las máximas mas crimi tegido por el coronel Tur con el resto de la infantería, marchaba nales, atrayéndolos por él á un verdadero arrepentimiento, y no hác-ia su mayor fuerza que se retiraba por el frente, siendo mi ob permitir dejar consentidos aquellos que con un corazón deprava jeto el alcanzar su retag…</t>
  </si>
  <si>
    <t>Tur, Antonio de</t>
  </si>
  <si>
    <t>Antonio de Tur</t>
  </si>
  <si>
    <t>…s buenos españoles movimiento que se les había prevenido. en el mayor riesgo. Esta última y decisiva carga fue de legua y media, y en ella El Sr. coronel del batallón de Cantabria D. Antonio de Tur,, acabaron de perder los enemigos casi toda su tropa y oficiales;- que después de haber andado 20 leguas con su infantería siauió pues apenas salvaron 25 ó 30 de los primeros y cuatro de los se dos mas á paso de trote por ia misma dirección que llevaba la gun…</t>
  </si>
  <si>
    <t>Turner</t>
  </si>
  <si>
    <t>…os á favor del des los festejos que dispuso el gobierno militar de Oremboürg para graciado banquero Fauntleroy. obsequiar á S. M., y ái que también fueron convidados. Después _ El general Turner está para embarcarse con un cuerpo de de la parada , dé que quedó muy satisfecho S. M. por el buen es tropas con dilección á Sierra-Leona, desde donde pasará al Cabo tado de las tropai , se reunieron muchos íkanes, sultanes y kirghi Coast-Castle, el cual está…</t>
  </si>
  <si>
    <t>Uceda, Remigio</t>
  </si>
  <si>
    <t>Remigio Uceda</t>
  </si>
  <si>
    <t>…Cauca y sobre el Dagua, mas Corte, quien,asi lo ha npndado, por la escribanía de Sanche?. peligroso -todavía. Visitó á S. Buenaventura, puerto del mar' No sabiéndose el paraíso de D. Remigio Uceda, poseedor Pacífico,iy tan desatendido como úcil para-el comercio: describe' de un vínculo en la villa de Alalpardo, provincia de Madrid, la provincia de Chocho, tan rica en minas de oro, y cuyos ha-; por providencia del alcalde ordinario de ella , y ante el e…</t>
  </si>
  <si>
    <t>Ugar-, Antonio</t>
  </si>
  <si>
    <t>Antonio Ugar-</t>
  </si>
  <si>
    <t>…or el popula Deseando recompensar los distinguidos méritos que ha con cho, capitaneado por un Coronel que subyugaba las Autoridades, traído mi Secretario con ejercicio de decretos D. Antonio Ugar- el cual por sí mismo queria romper el fuego contra el castillo, y te y Larrazabal, tanto en la ¿poca de la invasión de Bonaparte, lo hubiera hecho si no se lo hubiera impedido un sargento que en que con autorización del Gobierno provisional desempeñó mandaba…</t>
  </si>
  <si>
    <t>Ugarte, Agustín</t>
  </si>
  <si>
    <t>Agustín Ugarte</t>
  </si>
  <si>
    <t>…aldad^, se hallan impotentes para resistir á fuer do hacerse sabir una providencia que ha recaído en dichos autos za alguna, y ellos mismos .lo conocen. Tal es el terror que tie á D. Agustín Ugarte, cuyo paradero se ignora, se ha mandado nen por la monstruosidad de los delitos que han cometido contra por el propio señor juez se le cite y emplace, para que en el tér la misma sagrada persona del Rey y contra todos los españoles, mino de ío dias se present…</t>
  </si>
  <si>
    <t>Ugarte, Francisco</t>
  </si>
  <si>
    <t>Francisco Ugarte</t>
  </si>
  <si>
    <t>…l González Ramón Rodil, comandante general de la división que guarnece Pavón , oficial de maestranza D. Antonio Arroyo. á Lima y fortalezas del Callao. Idem de ingenieros. Coronel D. Francisco Ugarte, capitán Acaba de fondear la corbeta de guerra holandesa Lina. proce D. Gregorio de la Rosa, idem D. Josef Luis Oyagi'ie. dente de uno de sus puertos, de donde zarpó el 10 de Setiembre Idem de marina. Capitán de fragata D. Ricardo Peralta, te del año pasado,…</t>
  </si>
  <si>
    <t>Ugarte, María Jacinta de</t>
  </si>
  <si>
    <t>María Jacinta de Ugarte</t>
  </si>
  <si>
    <t>…escribanía de D. Juan Raya, á usar da - Nota. ; Este papel, impreso, se halla en nuestro peder: en ¿1 sus acciones. se prueba hasta la evidencia la imposibilidad de .podes consoli Doña María Jacinta de Ugarte de ia Cruz Aedo, Condesa darse república en ninguna parte de las provincias españolas de viuda de Gausa, patrona única de una capellanía colativa que la América * y qiie solo el Gobierno monárquico podrá con fundó Doña Isabel María de la Cruz Acdo, Marqueta q…</t>
  </si>
  <si>
    <t>Ugarte, Tiburcio</t>
  </si>
  <si>
    <t>Tiburcio Ugarte</t>
  </si>
  <si>
    <t>…11 de Abril.................................... 28. Luis Fernandez y Rafael Prieto, por palabras subversivas, 5. a en 2 de Mayo........................................ 21. fiscal D. Tiburcio Ugarte: fallada á la pena de presidio, y remi 6. a en 26 del mismo................................... 23. tida á la aprobación del Excmo. Sr. Capitán general. 7. a én 20 de Junio..................................... 2 5. Josef Arjona, por herida y aprehensión de arm…</t>
  </si>
  <si>
    <t>Ugarteche, Juan Antonio</t>
  </si>
  <si>
    <t>Juan Antonio Ugarteche</t>
  </si>
  <si>
    <t>…Matías Greño, Agustín Chasco y Te— tín Alcafar, D. Manuel Pacheco y D. Pedro Dávila: de .tenien Xesforo Armañazas, el primero en dos años, y los otros dos en te ajos subtenientes D. Juan Antonio Ugarteche, D. Rudesinseis meses de presidio; por último Josef Arizo y Felipe Zufin do,JBeltraq, D. Juan. Antonio Sierra y D. Manuel Sañudo, y sean puestos en libertad, sirviéndoles de castigo la prisión sufrida. de subteniente á los sargentos primeros D.Juan Pablo Serv…</t>
  </si>
  <si>
    <t>Uguet, Josef</t>
  </si>
  <si>
    <t>Josef Uguet</t>
  </si>
  <si>
    <t>…Negrciros. (1) En prueba de esta justa observación véase la gaceta nú Segundo batallón. Grado de teniente coronel á los capita mero 149 , artículo de Londres. nes D. Josef Bello, D. Josef Uguet, D. Pedro Peña, D. Miguel (2) Sin admitir ni impugnar la causa á que este sabio viageVentura Bahamonde: capitán efectivo al teniente D. Josef Igna ro atribuye el estado del espíritu político de Colombia , nos apro cio Tiscar : grado de capitán á los tenientes…</t>
  </si>
  <si>
    <t>Uldaneta, Josef Calixto</t>
  </si>
  <si>
    <t>Josef Calixto Uldaneta</t>
  </si>
  <si>
    <t>…a, idem Don al secretario de dicho ayuntamiento en el término de 20 dias, Calixto Giraldes, idem graduado D. Gregorio Castro, teniente contados desde hoy. D. Melchor Velasco, idem D. Josef Calixto Uldaneta, alférez Nota. En la gaceta núm. 11 5 del martes 7 del corriente , co D. Esteban Alvarez, ídem D. Santiago Vallejos, idem graduado lumna 5.a, artículo del Correo mercantil de Cádiz: en todas las D. Josef Ay alo, cadete 1&gt;. Mariano Je la Riva. cantidades donde…</t>
  </si>
  <si>
    <t>Ulloa, Ramón Sánchez</t>
  </si>
  <si>
    <t>Ramón Sánchez Ulloa</t>
  </si>
  <si>
    <t>…ierra á Don Firmado. =:L. U. Hahted, vice-almirante—Al honorable Casimiro Hernández: para la de Villalpando á D. Antonio Pi corregidor de Kingston. ñuela : para la de la Corulla á D. Ramón Sánchez Ulloa: para la AVISO. del Viso del Marques á D. Ensebio Pérez Grueso: para la del La Dirección general de Rentas del Reino ha acordado , por Viso de Alcor á D. Juan de Soto y Rodríguez: para la de orden de ti del corriente, convocar licitadores por medio de Villarr…</t>
  </si>
  <si>
    <t>Ulman, Cirios</t>
  </si>
  <si>
    <t>Cirios Ulman</t>
  </si>
  <si>
    <t>…ían graduación militar, ó no la teman superior al res é'lnspectores de las armas, como vocales natos , y del briga empleo de Capitán , y que reunieron á su inmediato mando ma dier D. Cirios Ulman en calidad de Secretario, me hizo presente yor número de tropa que el de dos batallones y escuadrones , siem su opinión, manifestando largamente las razones en que ja fun pre que la fuerza de los batallones hubiese sido á lo menos de daba. En vista de todo,,…</t>
  </si>
  <si>
    <t>Uñarte, Isidoro</t>
  </si>
  <si>
    <t>Isidoro Uñarte</t>
  </si>
  <si>
    <t>…iones de Estado por oposición se le dió fondeadero el 4 del mismo, desde donde pa servicios hachos, por créditos que debía, y por objetos que habia só el actual y digno Comandante general D. Isidoro Uñarte al extraído para sí. Las potencias que, se han dividido,el territorio punto destinado para la observación que previenen las leyes sa del reino de Westfalia han quedado encargadas de satisfacer á nitarias en las respectivas épocas; y ayer, para el bien general…</t>
  </si>
  <si>
    <t>Unos</t>
  </si>
  <si>
    <t>…e que se apresure en ciones exigidas por nuestro Gabinete, salieron de París el 14 de volver á los puertos de Egipto. Agosto para embarcarse en el Havre, Estamos con cuidado so P. D. Unos tártaros acaban de traer la noticia de que la im bre la conducta que tendria la gran masa de aquella población portante plaza de Zeituny, que bloqueban los griegos tres años teniendo que renunciar á las esperanzas lisonjeras que habla con hacia, acaba de abri…</t>
  </si>
  <si>
    <t>Urbistondo, Josef</t>
  </si>
  <si>
    <t>Josef Urbistondo</t>
  </si>
  <si>
    <t>…de dos Cámaras: á saber, de D. Juan Josef de Orne, Oficial déla Secretaría del Despacho la de los Dipuiados y la de los Senadores. Cada legislatura dura de Hacienda de España ; de D. Josef Urbistondo , de la de Guer rá cuatro aros, y cada sesión anual cuatro meses. Los Senadores ra; de D. Josef Solera, Capellán de las Comendadoras de Santia y Diputados podrán ser nombrados Ministros y Consejeros de go , y Canónigo electo de León , y de D. Joaquin Foncilla…</t>
  </si>
  <si>
    <t>Ureta, Josef de</t>
  </si>
  <si>
    <t>Josef de Ureta</t>
  </si>
  <si>
    <t>…se. dicos. Este parecer fue aprobado y remitido á S. M. 1. por dos El Rey nuestro Señor se ha dignado nombrarlntervent or ge Se creíanos. neral del ejército al Comisario Ordenador D. Josef de Ureta: El Gobierno contestó que los Oficiales que se quejaban eran Pagador general del mismo al que lo es del de Castilla la Nueva, todos; los periódicos eran el Tamoyo y ti Centinela , y Jos indivi D. Domingo Zavala; y Secretario de la intendencia general del duos…</t>
  </si>
  <si>
    <t>Urquiza, Manuel Demetrio de</t>
  </si>
  <si>
    <t>Manuel Demetrio de Urquiza</t>
  </si>
  <si>
    <t>…inar. Luego siguieron diferentes de alcalde mayor de Murcia, á D. Estanislao Oloriz: para la de ruedas ingeniosas, y se dispararon una infinidad de cohetes^que Colmenar de Oreja á D. Manuel Demetrio de Urquiza: para la figuraban en el aire fuentes, serpientes, árboles y otros em de Sorbas á D. Antonio González de Vallejo: para la de Cala blemas, qué daban bien á conocer el mérito y habilidad del artis horra en Granada á D. Juan Francisco Vidal de la Vega: para ta ;…</t>
  </si>
  <si>
    <t>Urquizu, Manuel Demetrio de</t>
  </si>
  <si>
    <t>Manuel Demetrio de Urquizu</t>
  </si>
  <si>
    <t>…uie con la política para que la riano Josef Vergara y Perez: para el de Utiel á D. Pedro Cano: razón cobre sus derechos.....: su raciocinio se contrae á pregun bara el de Alfaro á D. Manuel Demetrio de Urquizu: para el do tar ¡por qué no se ocupará á Campeche ó Guazacualco:....... Sahagun á D. Simón Perez López: para el de Jadraque á-D. Juan ¡Por qué no se abrirán comunicaciones directas con Tampico Montes Armenteros: para el*de Chiclan» á D. Francisco Calvay Verac…</t>
  </si>
  <si>
    <t>Urrutia, Manuel Daban y</t>
  </si>
  <si>
    <t>Manuel Daban y Urrutia</t>
  </si>
  <si>
    <t>…retario, del Intendente D. Francisco Cardenal, del Te Lawlor de segundo Cabo del reino y costa de Granada: al Bri niente de Rey D. Josef Callava, del Comandante del destaca gadier D. Manuel Daban y Urrutia al de Gobernador militar y mento de infantería el Coronel D. Juan Antonio Roca$ant\ ;político de la plaza de Tarifa; y al Coronel D. Luis de Oyarza- tri, del Comandante de ingenieros el Capitán D. Manuel León, bal al de S. Sebastian, por consideración á los p…</t>
  </si>
  <si>
    <t>Ursolino, Cayetano</t>
  </si>
  <si>
    <t>Cayetano Ursolino</t>
  </si>
  <si>
    <t>…que duró el menor estrépito. . teniente primero de Corregidor de esta H. V., y escribanía de 2.0 „Que la fermentación duró en.todo su vigor 25 dias. Villa y hernandez, se llama á D. Cayetano Ursolino, cuya re Í3-° ,,Que concluida trasvasó el vino del lagar y lo colocó en sidencia se ignora, para que en el término de nueve dias, que unas cubas, donde hasta el dia 16 de Marzo se ha conservado y por tercero y el último, con la calidad de perentorio, se le co…</t>
  </si>
  <si>
    <t>ÜrUncja, B.</t>
  </si>
  <si>
    <t>B. ÜrUncja</t>
  </si>
  <si>
    <t>…rbitralmente des Los personages tildados son los señores Simor. Bolívar, J. P. San de las cátedras de la impiedad de la suerte de los pueblos y las tander, J. M. Stiabon, P. Qual, D. B. ÜrUncja, J. M. Casti naciones.</t>
  </si>
  <si>
    <t>Uso, Saturnino Gar</t>
  </si>
  <si>
    <t>Saturnino Gar Uso</t>
  </si>
  <si>
    <t>…blaciones. .... Cantabria. ‘ Gradó ¡de ^enlente cOronel á los capitanes D. Je La villa de Torquemada dispuso una muy graciosa danza al sús María de la Fuente D. Casimiro Fuelló ,f D. Saturnino Gar Uso antiguo delpais, y;dos la de Dueñas, que se ejecutaron de cía , D. Jóaqúiri Bolivar y D. Josef Eustaquio Castro: de capi lante de los coches de SS. AA.: las villas estuvieron colgadas, é tán á los tenientes D. Vicente Matís, D. juart'Matafuertei y iluminadas…</t>
  </si>
  <si>
    <t>Ustuiza, Antolin</t>
  </si>
  <si>
    <t>Antolin Ustuiza</t>
  </si>
  <si>
    <t>…eroica villa, y escribanía de Sanz, á enterarse Batallón núm. 6. Capitán D. Juan del Carmen Rueda, Idem de la solicitud que han hecho dos acreedores censualistas, y decir graduado D. Antolin Ustuiza. y exponer lo que vieren convenirles; bajo apercibimiento de que Batallón de cazadores del Perú. Capitán D. Antonio Con pasado dicho término se procederá á lo que haya lugar. fieras, idem D. Carlos Varea, idem D. Antonio García. Se halla vacante una de las pl…</t>
  </si>
  <si>
    <t>V, Felipe</t>
  </si>
  <si>
    <t>Felipe V</t>
  </si>
  <si>
    <t>…s Real Junta de purificaciones civiles en todos los ramos de la Ad pertenecientes á esta. Todo lo que de Real orden comunico á ministración pública, se ha servido el Rey nombrar á D. Felipe V. &amp;c. Madrid 6 de Abril de 18.24.=A D. Luis López Ba Sobrado, Decano del Consejo y Cámara de Castilla, para qu« llesteros. haga de Presidente; y de Vocales á D. Miguel Otal, D. Juan Exposiciones dirigidas al Rey nuestro Señor. Antonio Sánchez Heredia, Ministro…</t>
  </si>
  <si>
    <t>Va, Francisco</t>
  </si>
  <si>
    <t>Francisco Va</t>
  </si>
  <si>
    <t>…Frade, ayudantes de plaza; la que su de Marín, y D. Vicente García, su hermano. frirán los seis primeros, siendo conducidos al cadalso arras D. Antonio Blanco, D. Matías Blanco, y D. Francisco Va trando, descuartizándose en seguida, y después de estar pendiente lladares, partidarios de Cotobad. en la horca, el cadáver de Damian Borbon , cuya cabeza se colo D. Domingo Baso y Mozo, Secretario de S. M.; D. Isidro cará en una alta escarpia en el pueblo de…</t>
  </si>
  <si>
    <t>Va, Pablo del</t>
  </si>
  <si>
    <t>Pablo del Va</t>
  </si>
  <si>
    <t>…dad.... (Gaceta.') De la Havana. NOTICIAS DE ESPAÑA. Carta de aquella isla de fecha 18 de Julio, conducida por Cádiz 10 de Setiembre. la fragata Dolores (a) ¡a Veloz, consignada á D. Pablo del Va lle y Llera , que tocó en Gibraltar, dice que la fragata de guer EXTRACTO DEL CORREO MERCANTIL. ra Sabina quedaba próxima á dar la vela con el relevo para el Estado de la acuñación de la Real casa de Moneda de Méjico, castillo de S. Juan de Ulúa. ijur ofrecim…</t>
  </si>
  <si>
    <t>Vago, Ignacio Serafín del Villar de</t>
  </si>
  <si>
    <t>Ignacio Serafín del Villar de Vago</t>
  </si>
  <si>
    <t>…a lugar doce onzas extraviadas al admitirán proposiciones, y darán noticia de la localidad de la fin tiempo de su prisión , sacando testimonio para que le conste á la ca : n Cádiz D. Ignacio Serafín del Villar de Vago; en Sevilla justicia de la villa de Engra, y disponga de su persona con res D. Joaquín Montero; y en Pedrera D. Josef Antonio Padilla, pecto á la causa que tiene pendiente en dicha villa. administrador de ia finca. a8. La de Hildegardo Torrecillas del Puerto,…</t>
  </si>
  <si>
    <t>Vaides, Gerónimo</t>
  </si>
  <si>
    <t>Gerónimo Vaides</t>
  </si>
  <si>
    <t>…nsecuencia que se abriese el concurso que prevenía por Al Teniente general D. Josef Canteracy al Mariscal de Cam condición, y en el cual se habia de adjudicar dicha cantidad to po D. Gerónimo Vaides, la gran Cruz de S. Fernando. mo premio a la mejor memoria en favor de la libertad de cuitos. El emplecf de Mariscales de Campo á los brigadieres D. An La decisión de S. M. se halla fundada en causas graves y evi tonio María Alvarez, D. Pedro Antonio de Olañe…</t>
  </si>
  <si>
    <t>Vaiert, Gabriel</t>
  </si>
  <si>
    <t>Gabriel Vaiert</t>
  </si>
  <si>
    <t>…a-tomándolo suelto; Loa que al com Josef Rosas; dé subteniente á-los sargentos primeros D. Antonio prar éste y--«l anterior voluiben ,se-¡suscriban á los dos siguientes, Arrendó , D. Gabriel Vaiert&gt;D. Mariano del Carmen Delgado pagarán á rázonde 8 reales por cada uno, ó 34 por toda la obra. (¡S0-eontinU*rá.) D. JosefMattinez. *-'íf ~La suscripción estará abierta hasta la publicaéiou del tomo m. * . I. 1 ' 1 . EN LA IMPRENTA REAL. ¡i- -</t>
  </si>
  <si>
    <t>Valarezo, Eduardo</t>
  </si>
  <si>
    <t>Eduardo Valarezo</t>
  </si>
  <si>
    <t>…uerra todas las catedrales é iglesias con Te Deum. En el siguiente dare D. Fernando López Aldana. mos á la letra dicho bando con todo lo demas interesante que Particulares. Piloto D. Eduardo Valarezo, D. Fernando contiene aquel periódico, y que tanto satiriza á la Serna por esta Maldonado, presbítero D. Manuel Gallo. determinación. Ayudante deNecochea. Teniente coronel D. FranciscoErescano. Es copia sacada del correo mercantil de Cádiz de 14 de Se Capitán…</t>
  </si>
  <si>
    <t>Valcarce, Diego Vázquez</t>
  </si>
  <si>
    <t>Diego Vázquez Valcarce</t>
  </si>
  <si>
    <t>…ximación, marché á atacarlos, en cuanto para la de Baena á D. Josef de Zayas Fernandez de Córdoba: se puso á medio.tir^dc fusil su línea, compuesta de tres colum para la de León á D. Diego Vázquez Valcarce): para la de Alba nas de infantería y 4p trozos de caballería en el número de ido© de Tormes á D. Nicolás Alonso Campal: para la de Sepúlveda á hombres , rompí el fuego con 800 de que se componía mi fuerza. D. Nicanor Diaz Lavandero: para la de Almansa á D. J…</t>
  </si>
  <si>
    <t>Valcárcel, Luis María</t>
  </si>
  <si>
    <t>Luis María Valcárcel</t>
  </si>
  <si>
    <t>…e mérito en el pro le precisó á ponerse en cama, en la que continúa con regularidad cedimiento, y puestos en libertad: aprobada en 6 de Setiembre. y con conocido alivio. 18. La de D. Luis María Valcárcel, D. Manuel Martin y S. M. la Reina y SS. A A. siguen sin novedad en su impor D. Francisco Ballesta, sobre la protección dada en su fuga al tante salud. alcalde mayor que fne de Muía D. Ignacio Francisco Ayuso, Madrid 19 de Noviembre. fueron sentenciados el Va…</t>
  </si>
  <si>
    <t>Valcienebro, Eladio Alonso</t>
  </si>
  <si>
    <t>Eladio Alonso Valcienebro</t>
  </si>
  <si>
    <t>…consiguiente á su tamaño entre la Asimismo sé ha servidd nombrar S. M. para el corregimiento multitud. De aqui provino el que las tropas de Lobato preten del Señorío dé Vizcaya á D. Eladio Alonso Valcienebro: para el dieron con sus gefessubirse á las bárbá*1 del cuerpo ejecutivo y corregimiento pólíticó,dé Rbnda á D, Jóséf Domingo (Judian congreso, considerando la póca consistencia en que debía repu para la vara de alcalde mayor de la misma á D. Blas Peinador y t…</t>
  </si>
  <si>
    <t>Valderrama, Antonio Perez</t>
  </si>
  <si>
    <t>Antonio Perez Valderrama</t>
  </si>
  <si>
    <t>…so para la contrata del papel blanco , que ha de servir Tobavra á D.Gines Casanova Navarro: para 1:; de Torbiscon á para el sellado , por tiempo de los cuatro años de 1825 , 26,27 D. Antonio Perez Valderrama: para la de Tarifa á D. Gabriel y 18 , y ha de celebrarse bajo las condiciones siguientes: del Aguila, y para la de Torrelobaton á D. Lucio López de 1. a El contratista ha de entregar en la fabrica de papel sella Piado. do ioo9 resmas de papel blanco de la ma…</t>
  </si>
  <si>
    <t>Valderraura, Agustín</t>
  </si>
  <si>
    <t>Agustín Valderraura</t>
  </si>
  <si>
    <t>…idad 'qué , esteú en ; D. Gaspar Segura, y el de alférez á D. Tomas Galindo, Don • sús casas, sin otro premio. Se admiten memoriales en la escriba Rafael Naval, D. Vicente García, D. Agustín Valderraura, nía de ayuntamiento hasta el 13 de Enero próximo, pasado" él D. Rafael Castillo y D. Bernardo Carapia. cual se procederá á su provisión. . , , ,, - Primer regimiento de infantería de linea del Cuzco. Grado de , Discurso que demuestra la dirección que cbnvend…</t>
  </si>
  <si>
    <t>Valdés</t>
  </si>
  <si>
    <t>…da voz del público: canso necesario después de 160 leguas de marcha por diferentes Los muchos católicos- que presenciaron esta justicia , espantados climas, cuando se supo que el general Valdés se había presenta-^ con tan horrible endurecimiento, exclamaban llenos de admira do en Puno con la vanguardia del suyo. ción; ¡ rero estos protestantes creen la inmortalidad del alma, creen 1, Ya era forzoso atender á él y variar el orden de la campana el tre…</t>
  </si>
  <si>
    <t>…do consiguientemente por injusta la que defendéis. Huancayo. Él antecedente oficio del Excmo. Sr. Virey y el «Asi que, persuadido de que no siempre desoiréis la voz de •nuncio del general Valdés, ge fe del E. M. G., han sido comu la razón, doy órdenes al ejército que mando y á los pueblos nicados á las bizarras tropas de la división del Valle con toda la que me obedecen, para recibir y auxiliar á todo aquel de vosotros solemnidad que los sucesos á qu…</t>
  </si>
  <si>
    <t>…anticipado este á la publicación del decreto de S. M. 'e i-° de Octubre, se lian concluido amistosamente por La comisión militar ejecutiva y permanente de’Cartagena, mediación del general Valdés. en virtud de ¡as Reales órdenes expedidas últimamente para juz ,,En consecuencia, y á virtud de órdenes del Virey operarán gar á los conspiradores, contrá la soberanía y derechos del Rey los dos Generales de acuerdo en todo lo concerniente á lo mili nuestro…</t>
  </si>
  <si>
    <t>…emne obligación que acaba lido nna expedición de Lima por mar, y parece que ha ido á ban de contraer. En seguida se retiraron los cuerpos á sus cuarArica á recibir la división del general Valdés para venir sobre -teles, y el batallon á su punto de reunión, donde los soldados Chile, él que con seguridad la tomarán pronto; pues no tienen todos, inclusos los lanceros Realistas, fueron obsequiados por como resistir, y máxime con la derrota que han tenido…</t>
  </si>
  <si>
    <t>…rchas, habiéndose de Carratalá; pero adoptando el plan de no comprometer acción puesto en fuga el 17 á la madrugada que tuvieron noticia de que alguna hasta que llegase de Lima el general Valdés con la divi iba á caer sobre su campo de Sicasica, dejando su caballería par» sión, que constaba de los batallones de Cantabria, Gerona y sostener la retirada. ' Centro, dos escuadrones de granaderos de la guardia y dos pie El ejército Real llegó á Sicasica á…</t>
  </si>
  <si>
    <t>…Su población en ciudades, tillas, del ejército de su cargo por las rutas de Chuquibamba y Pasina- puertos, pueblos y haciendas, subdividida en .clases, es de 59,722! cechas, y el general Valdés regresó á Arequipa con las restantes, blancos , y 120,264 negros y pardos libres. conforme 1 sus órdenes: que en esta campaña no ha habido una El segundo departamento. Su población en los mismos tér batalla general, porque los enemigos , lejos de esperarla, p…</t>
  </si>
  <si>
    <t>…asi civiles como eclesiásticas se adelantaron á los pueblos del rillen) ni aguatero como en aquél'tiempo &amp;c. tránsito para alli ofrecer sus respetos á huéspedes tan ilustres: \E1 general Valdés parece "que-quedaba iñferipo de gravedad Ios-caminos no se han visto un momento faltos de las gentes de del pecho: el ejército Realista lleno de entusiasmo, y deseos de los pueblos, y señaladamente de los cuerpos de voluntarios Rea dar fin «oh' '-Bolívar, al…</t>
  </si>
  <si>
    <t>…su nombre El Argos de Buenos—Ai res, de cuyas perspicaces miradas no en los fastos de la historia; mas nunca la Francia lo contará en desconfia un solo instante el Times, mató al general Valdés; pero el número de sus Reyes. desgraciadamente el general resucitó al frente de su ejército algu Invocando la religión en auxilio de ia política, la consagra nos meses después. ción Real tiene por único objeto rodear de mas veneración la En 8 de Setiembre el…</t>
  </si>
  <si>
    <t>Valdés, Francisco Suarez</t>
  </si>
  <si>
    <t>Francisco Suarez Valdés</t>
  </si>
  <si>
    <t>…s había vuelto la espalda, se salieron por un mo de la de S. Isidro, que pertenecieron á la testamentaría del co mento, y entre tanto, valiéndose aquel de una cuchilla de pe ronel D. Francisco Suarez Valdés, de que fue administrador ju queño tamaño, propia de zapatero, y que tendría guardada de dicial; apercibido que de no hacerlo, se seguirán los autos en su intento, se abrió algunas venas de ambos brazos, y luego se de- rebeldía sin mas citársele, y le parará…</t>
  </si>
  <si>
    <t>Valdés, General</t>
  </si>
  <si>
    <t>General Valdés</t>
  </si>
  <si>
    <t>…do; y lo de campaña, enfermos y varios útiles de guerra. Solo el escua- que digo es verdad. Esta noticia la ha traído el correo del Tucu dion de Tarifa-los puso en confusión, y el Sr. General Valdés man : el de Chile no ha llegado.” EN LA IMPRENTA REAL.</t>
  </si>
  <si>
    <t>Valdés, Gerónimo</t>
  </si>
  <si>
    <t>Gerónimo Valdés</t>
  </si>
  <si>
    <t>Junta provisional de, gobierno. Esta Junta debía instituir funcio habia sido nombrado D. Gerónimo Valdés, y D. Baldomcro narios "públicos, restablecer ias administraciones, organizar con Espartero, gefe de su estado mayor, y el otro llamado del Nor regularidad algunos cuerpos, .tener agentes, delegados; en una te al mando de Canterac, siendo Carratalá gefe de su…</t>
  </si>
  <si>
    <t>Valdés, Juaii Francisco Gutiérrez</t>
  </si>
  <si>
    <t>Juaii Francisco Gutiérrez Valdés</t>
  </si>
  <si>
    <t>…a qúcpuede servir para con -dignidad dé chihtre de la iglesia catedral de Santander, vacante firmar lo que decimos, pues presenció el suceso el sugeto á quien por fallecimiento de D. Juaii Francisco Gutiérrez Valdés: para la hemos oido. Hace algunos .años que irnos católicos caritativos la canonjía de la iglesia metropólitan-a de Burgos, vacante por "fueron i visitér á irnos irlandeses condenados á muerte, la ^iie traslación de D. Manuel Morete á la iglesia y obispado de…</t>
  </si>
  <si>
    <t>Valdés, Pedro González</t>
  </si>
  <si>
    <t>Pedro González Valdés</t>
  </si>
  <si>
    <t>…a sorpresa de Tarifa. la fidelidad de este pueblo heroico , ¡cuáles pueden ser sus fines D¡á ¿4. al Verlos proyectar nuevos desórdenes, débiles ellos, y fuerte el Capitán retirado D. Pedro González Valdés, de la provin Gobierno? No pueden ser otros que los de enriquecerse con el cia de Astúrias, natural de Oviedo, vecino de Gibraltar, de 32 robo y allanar este camino, sembrando la desolación y la muer años, casado. te en la tierra desdichada que la fuerza ó la…</t>
  </si>
  <si>
    <t>Valdivielso, Melchor de</t>
  </si>
  <si>
    <t>Melchor de Valdivielso</t>
  </si>
  <si>
    <t>…; y para el palacio. deanato de la santa iglesia catedral de Orihuela, vacante por fa Cuenta lo que le ocurrió en una de las poblaciones de su llecimiento de D. Pedro Albornoz , á D. Melchor de Valdivielso. tránsito, que por ello puede conjeturarse el estado de la opinión Para la Abadía del Real monasterio d* S. Pedro de Camproque indica, nada exagerado. Después de cenar en la posada ad don, de la congregación benedictina claustral, vacante por pro virtió algaz…</t>
  </si>
  <si>
    <t>Valdvían, Domingo</t>
  </si>
  <si>
    <t>Domingo Valdvían</t>
  </si>
  <si>
    <t>…ovincias , como Contador que fue de la de Antonio Rodríguez, de, Sta. Leocadia dé Brama , jurisdicción de Zacátecas. en la última .época, demuestra, con hechos que la ¡causa Giro;_D. Domingo Valdvían, de Vascones de Zamanza, pro de haberse, encendido allí la insurrección, ya felizmente apagada, vincia de Burgos; Matías Navarrete, de Hortígosa de Cameros;' fue la-misma que turbó el.reposo de la Península; es decir, la ex AnJres Antonio Suarez,de SantiagofD…</t>
  </si>
  <si>
    <t>Vale.iun, Manuel</t>
  </si>
  <si>
    <t>Manuel Vale.iun</t>
  </si>
  <si>
    <t>…edio destinados Alba, á D. Josef María Gutiérrez y Noriega: para la de arce para reparos de muelles, calles, caminos y alumbrado de la ciu diano titular de la misma, por muerte de D. Manuel Vale.iun dad, y era tal la escasez de numerário que cada cruzado (que Nicolás, á D. Manuel Rodriguez Monge : para una canonjía de son 10 rs. vn.) valia io¿ de moneda de América. inedia ración de las colegiales unidas de Albelda y Logroño, dió Correspondencia de Lóndre…</t>
  </si>
  <si>
    <t>Valencia, Arzobispo de</t>
  </si>
  <si>
    <t>Arzobispo de Valencia</t>
  </si>
  <si>
    <t>…, sin que le: sirva de nota la prisión sufrida; inexactitud en las autoridades que D. Roque trae contra el me— y ásu muger Manuela Miilan, por la uniformidad de sentimien ritísimo Sr. Arzobispo de Valencia: se hace ver la ignorancia de tos con su hermano el presbítero Millan que ofrece la causa, y aquel (D. Roque), tanto en los plintos históricos como científi teniendo en consideración los’ padecimientos de su marido, le cos, y la sólida instrucción del limo, y…</t>
  </si>
  <si>
    <t>Valentín</t>
  </si>
  <si>
    <t>; El día 29 de Diciembre próximo pasado falleció en está corte do el ejército, se abrió paso con la columna ¿é su mando, y sal 4 los 61 años cumplidos de su edad ei Excmo, Sr. D. Valentín vó 26 piezas de artillería» y el 24 de Dicieriibre del mismo ano Belvis de Moneada y Pizarro, Marques de Villanüeva de Duero, recobró en Villalonga otras 25. En 14 de Diciembre de 95 file Conde de Villariczo y Villaverde, Grande dé España , Gentil nbmbfadoGob…</t>
  </si>
  <si>
    <t>…otoria. nes y providencias que convengan: que asi r&lt;s mi voluntad; yque L.os señores conde de Villanueva y D. Federico de Berhuy, aí traslado impreso de esta mi cédula firmado de ’D. Valentín de este comandante de la infantería, y el primero de la caballería, Pinilla, mi escribano de cámara y de gobierno del mi Consejó, se dirigieron á sus,respectivos cuerpos una alocución enérgica, re le dé la misma fe y crédito que á su original. Dada en S.- Lor…</t>
  </si>
  <si>
    <t>Valentín, Juan Diez</t>
  </si>
  <si>
    <t>Juan Diez Valentín</t>
  </si>
  <si>
    <t>…corre á su presencia, D. Ambrosio Sánchez. En geometría práctica D. Fernando Ro sin dar lugar á que corra por otro lado en mas abundancia. Vues dríguez Casas, D. Anselmo Monelos, D. Juan Diez Valentín, tra alegría por la aparición del lábaro les ha hecho ver el espan D. Josef Pereira y D. Estéban Barbet. En geometría elemental toso aliado que proporcionabais á la cruz, ó mas bien de cuán los citados Castioz, Torres Espinosa, Peña, Santos, Quintero, horribl…</t>
  </si>
  <si>
    <t>ValentinRuúna</t>
  </si>
  <si>
    <t>…mento con eite motivo una petición. Asi dice: Ramón Soler y D. Manuel Cossío. „ Se subasta en la ciudad de Baltimore el sábado próximo El de Capitanes de infantería ycaballería, á D. ValentinRuúna vaca perteneciente á Jacobo Senil y ; una sábana de cama bio , D. Ramón del Toro, D. Cipriano Manteca, D. Juan Jo nueva y un vestido de juan Quinn, una porción de kilo de la viu sef Saranz, D. Tomas Lenieres, D. Juan Artiaga, D. Marcos da Scall, una saya y un…</t>
  </si>
  <si>
    <t>Valenza, Miguel</t>
  </si>
  <si>
    <t>Miguel Valenza</t>
  </si>
  <si>
    <t>…espíritu político de Colombia , nos apro cio Tiscar : grado de capitán á los tenientes D. Juan Gil, Don vecharemos de su justa observación para inferir, que la revolu Juan Segura, D. Miguel Valenza, y al segundo ayudante Don ción es tan detestada en el Nuevo-Mundo como en el antiguo: Vicente Ruiz Mendivil: de teniente al subteniente D. Anto que solo ha sido bien recibida de cierto número de miembros nio Pamo; y de subteniente á los sargentos primeros D.…</t>
  </si>
  <si>
    <t>Valero, Francisco del Castillo</t>
  </si>
  <si>
    <t>Francisco del Castillo Valero</t>
  </si>
  <si>
    <t>…frecuente y tan cotnun, especialmente entre gobiernos débi crimen de la audiencia de Extremadura ha nombrado S. M. á les é inmorales, que ya son pocos los que se dejan encañar por D. Francisco del Castillo Valero: para una plaza de Alcalde del este medio: desde luego se descubre la inverosimilitud , entre crimen de la chancillería de Granada á D. Mariano Lafuenve y otras, de haber obtenido por soborno una carta que á nadie po Oquendo: para una plaza de Oidor de la cha…</t>
  </si>
  <si>
    <t>Vallarino, Bruno</t>
  </si>
  <si>
    <t>Bruno Vallarino</t>
  </si>
  <si>
    <t>…de la Nación, como se lo D. Jacobo de Parga y Puga, Ministro de capa y espada en el pide y pedirá constantemente esta corporación eclesiástica: Ha— supremo Consejo de Hacienda; á D. Bruno Vallarino, Ministro vana 1 2 de Diciembre de i82 3.nrSeñor.=:A L. R. P. de V. M.er togado en el de Indias; á D. Francisco Antonio de Góngora, Dr. Julián Josef del Barrio.=Dr. Josef María de Reina.seMiguel Intendente general del ejército; á D. Tomas Perez Estala, Inten…</t>
  </si>
  <si>
    <t>Valle, Francisco</t>
  </si>
  <si>
    <t>Francisco Valle</t>
  </si>
  <si>
    <t>…que derrama su mento en atacarlos; y para ejecutarlo con mas ventaja dispuse que piedad Real, quiere al mismo tiempo á los que con firmeza han el teniente coronel ayudante de E. M.D. Francisco Valle con la puesto y procurado medios de su subsistencia, declarando abier mitad de cazadores dragones , y dragones americanos, sostenida tamente su ninguna adhesión á la Real Persona de V. M., y sí por 50 cazadores de Cantabria al mando de su capitán Carbalan, ú…</t>
  </si>
  <si>
    <t>Valle, Josef María Alvarez</t>
  </si>
  <si>
    <t>Josef María Alvarez Valle</t>
  </si>
  <si>
    <t>…Antón: de luReal lotería moderna en el sorteo de este dia. ■ ■■* para la de Roa á D. Vicente García Alvarez: para la de Puente Números. Premios. Administraciones. de D. Gonzalo á D. Josef María Alvarez Valle; y para la del Puerto de Santa María á D. Juan de Santa Cruz y Molina. 9,246.... 10000 ps. fs............... Madrid. Todos estos individuos han sido nombrados por S. M., á 11 8,oro.... '1O00......... .................. Cádiz. consulta de la Cámara, excepto D.…</t>
  </si>
  <si>
    <t>Valle, Josef Mateos y</t>
  </si>
  <si>
    <t>Josef Mateos y Valle</t>
  </si>
  <si>
    <t>…l nombre de aguardiente extranjero, vino,fier bal: para la de Lezuza á D. Martin Perez del Corral: para la de ro y demas renglones extranjeros, hacen lo que quieren , cómo Cabra á D. Josef Mateos y Valle: para la de Saldaña á D. Se y cuando quieren, pues conocen que tenemos que mirarlos con gundo Herrero Sanz: para la de Fregenal á D. Joaquín Antonio cierta consideración y respeto; ¡y cómo disgustarlos? En nues Hernández: para la de la Bañeza'á D. Juan García…</t>
  </si>
  <si>
    <t>Valle, Manuel</t>
  </si>
  <si>
    <t>Manuel Valle</t>
  </si>
  <si>
    <t>6% i para una ración de la propia iglesia, vacante por promoción de D. Manuel Valle, D.' Nicdlas Soregui y D. Manuel Josef Arlas. D. lucas Costilla á canongía de ella, á D. FranciscoDezAi pa Escuadrón de granaderos déla Guardia. Grado de teniente ra otra ración de la santa iglesia metropolitana de Santiago, va coronel ai capitán D. Felipe Fe…</t>
  </si>
  <si>
    <t>Vallejo, Antonio González de</t>
  </si>
  <si>
    <t>Antonio González de Vallejo</t>
  </si>
  <si>
    <t>…s, y se dispararon una infinidad de cohetes^que Colmenar de Oreja á D. Manuel Demetrio de Urquiza: para la figuraban en el aire fuentes, serpientes, árboles y otros em de Sorbas á D. Antonio González de Vallejo: para la de Cala blemas, qué daban bien á conocer el mérito y habilidad del artis horra en Granada á D. Juan Francisco Vidal de la Vega: para ta ; terminando estos vistosísimos y variados fuegos con un com la de Mairena de Alcor á D. Cristóbal Benitez Campon:…</t>
  </si>
  <si>
    <t>Vallejo, Josef</t>
  </si>
  <si>
    <t>Josef Vallejo</t>
  </si>
  <si>
    <t>…ensiipresbytero. To-r I). Di¿ntslb;Aldázábülf decapitan al segiindó ayudante D. Ni- 'mus' ii, tónVfleifens logichm ác metafhysicam. Sé. hallará en la Colas Sjlás; fá los tenientes D. Josef Vallejo \ D. Mariano Acii- ¡ imprenta dé &lt;A!maritá, ¡y en * las-librerías de -Paa y Quirós en esta rio y D.' Jqáítr’de Dios OlSzabal: de teniente'al subteniente Don corte á 10; rs. vn.* en rústica-tomándolo suelto; Loa que al com Josef Rosas; dé subteniente á-los sar…</t>
  </si>
  <si>
    <t>Vallejo, Josef Mariano</t>
  </si>
  <si>
    <t>Josef Mariano Vallejo</t>
  </si>
  <si>
    <t>…a, los 45 de proa entre sanos y maltratados, aun Aritmética de niños, escrita para uso de Jas escuelas del rei bajo mi voz y mando, y en el mismo punto de perecer, tirantea no por D. Josef Mariano Vallejo: tercera edición corregida f tres cañonazos al citado corsario, porque á tanto llegó su cora- aumentada. Se hallará en Madrid en las librerías de Sojo, Gó ;e, y lograron salvarse y ser recogidos despue* de algún intérva- mez y Orea; en Cádiz en las de Castill…</t>
  </si>
  <si>
    <t>Vallejos, Santiago</t>
  </si>
  <si>
    <t>Santiago Vallejos</t>
  </si>
  <si>
    <t>…tro, teniente contados desde hoy. D. Melchor Velasco, idem D. Josef Calixto Uldaneta, alférez Nota. En la gaceta núm. 11 5 del martes 7 del corriente , co D. Esteban Alvarez, ídem D. Santiago Vallejos, idem graduado lumna 5.a, artículo del Correo mercantil de Cádiz: en todas las D. Josef Ay alo, cadete 1&gt;. Mariano Je la Riva. cantidades donde dice rs., entiéndase duros. EN LA IMPRENTA REAL.</t>
  </si>
  <si>
    <t>Valls, Ciro</t>
  </si>
  <si>
    <t>Ciro Valls</t>
  </si>
  <si>
    <t>…emás. vacante por fallecimiento de D. Juan Nolla, á D. Francisco ber Se calcula en 8o3 francos la pérdida que han sufrido las salinas. ra: para otra en la misma iglesia, por el de D. Ciro Valls , á La de los habitantes es incalculable; pero se podrá formar una D. Pedro Pons: para otra en la citada iglesia, vacante por pro idea suponiendo que han sido inundados todos los sótanos, bo moción de D. Francisco Martin Garzón al arcedianato de Vi— degas y c…</t>
  </si>
  <si>
    <t>Valparaíso, Marques de</t>
  </si>
  <si>
    <t>Marques de Valparaíso</t>
  </si>
  <si>
    <t>…la Mancha, y en su numbre bu Coinisionado^cAiaAntonio Benito de Queraltó—Francisco Solano y Pallas, Escri jriano Rufino González.” bano Secretario. NOTICIAS EXTRANGERAS. El Excmo. Sr. Marques de Valparaíso, Grande de España de primera clase, Teniente general de los Reales ejércitos,,felicitó ESTADOS—UNIDOS. á S. M. el 24 último por la ciudad de Toro, y entregó en sus _ Ífueva-Yorck a dé Diciembre. Reales manos la siguiente exposición: Se ha descubierto en la Ja…</t>
  </si>
  <si>
    <t>Valparis, Manuel</t>
  </si>
  <si>
    <t>Manuel Valparis</t>
  </si>
  <si>
    <t>…gente que parece Cámara, para la canongía presbiteral de la iglesia catedral de Ge que no vale un sehelin, y que bajo de una sumisión, que ya to rona, vacante por fallecimiento de D. Manuel Valparis, áD. Joca en bajeza, encubre toda la astucia de la zorra para asegurar la sef Blanco: para otra, vacante por fallecimiento de D. Josef Se presa. Hay ademas (dice) otro motivo de aborrecernos, difícil de bastian Pevez , á D. Buenaventura Abrich : para otra can…</t>
  </si>
  <si>
    <t>Valverde, Josef Miguel</t>
  </si>
  <si>
    <t>Josef Miguel Valverde</t>
  </si>
  <si>
    <t>…udio de la minera Hipólito Guerrero, D. Rafael Sarmiento y D. Estanislao Sán logía se ha digitado mandar que la enseñanza de esta ciencia , es chez: de teniente á los subtenientes D. Josef Miguel Valverde y tablecida en el Real Gabinete de Historia Natural, continúe ett D. Lorenzo Velasco: de subteniente á los sargentos primeros los mismos términos que anteriormente. En su consecuencia el D. Clemente Suarez y D. Josef María Carrizo. catedrático de dicho ramo D…</t>
  </si>
  <si>
    <t>Valverde, Marques de</t>
  </si>
  <si>
    <t>Marques de Valverde</t>
  </si>
  <si>
    <t>…deres, se repite que no señalado para la junta general de los accionistas del referido Ban se admitirá á ninguno, sea aceionista ó apoderado, que acuda co, que presidirá el Excmo. Sr. Marques de Valverde, primer después de dicho dia 15 de Abril, cualesquiera que sean la» cau individuo de la Junta de gobierno, el lunes 16 de Abril próximo, sas de la demora en su presentación. á las nueve de la mañana, en Ja casa del propio Banco, en aten VARIEDADES. ción á la…</t>
  </si>
  <si>
    <t>VáMjSjí, Getónímo</t>
  </si>
  <si>
    <t>Getónímo VáMjSjí</t>
  </si>
  <si>
    <t>…irey dél Perú ," qüe púéde importa.! ai mismo con certeza,Limé h a con seguí doyéí cita rftó deseaba. Ganó conocimiento ds S. M., hemos determinado también dilatar al el pleito él general D. Getónímo VáMjSjí efectuados^ gunos días mas iiuestra partida á dicho puerto. El acta que en profecía de qUe la c i uda di la maria' áif'ej étót ó! Kfcal á ’ tráhsacion, copia incluimos impondrá mejor á V. E. de nuestra conducta, de pidiéndoselo hasta por él ártióí dpDips-P ’…</t>
  </si>
  <si>
    <t>Var, Cárlos Aniceto</t>
  </si>
  <si>
    <t>Cárlos Aniceto Var</t>
  </si>
  <si>
    <t>…ue solicitamos en cambio de nuestros efectos. Hay Villegas, grado de alférez. también que observar el precio á que-han subido los renglones ter Milicias Urbanas de Calca. Teniente D. Cárlos Aniceto Var ritoriales de cambio. En otro tiempo se exportaban solo por la gas , grado de capitán de ídem. Guaira 1.500ÍD libras de añil con 7 á 89 quintales de algodón; Granaderos de S. Cárlos. Coronel graduado comandante de renglones que pasaban á nuestras islas , adem…</t>
  </si>
  <si>
    <t>Varea, Carlos</t>
  </si>
  <si>
    <t>Carlos Varea</t>
  </si>
  <si>
    <t>…er lo que vieren convenirles; bajo apercibimiento de que Batallón de cazadores del Perú. Capitán D. Antonio Con pasado dicho término se procederá á lo que haya lugar. fieras, idem D. Carlos Varea, idem D. Antonio García. Se halla vacante una de las plazas de médico titular de la ciu Húsares de idem. Sargento mayor D. Santiago Millct, te dad de Santander , con la dotación de 800 ducados anuales, y su niente D. Pedro Josef Nuñez, idem D. Tomas Cornejo,…</t>
  </si>
  <si>
    <t>Vareta, Agustín Lorenzo</t>
  </si>
  <si>
    <t>Agustín Lorenzo Vareta</t>
  </si>
  <si>
    <t>…agación ¡de la fe no se entibia de Orense; y para él de Sálamáncá, vacante por muerte dé Don jamas*, en el discurso del siglo actual han impreso estos un nú Fr. Gerardo-Vázquez, í D. Agustín Lorenzo Vareta, Canónigo mero considerable de ediciones dé la Sagrada Escritura.” • Penitenciario de la iglesia catedral de Lligo:" ’ noticias:de españa. A la Real Junta superior gubernativa de la facultad de Me : * * ‘StviUa^kgsdt Atrik dicina se ha comunicado por él Excmo…</t>
  </si>
  <si>
    <t>Vargas</t>
  </si>
  <si>
    <t>…o Figuerola.nrSr. brigadier de los ejérci Vitoria!................. Idem. tos Reales y gobernador de las fortalezas del Callao D. Josef Ramón Rodil. ANUNCIOS. .Por providencia del Sr. Vargas, ministró del supremo Con ,,0tro del tribunal del Constelado al dicho Sr. Comandante general. sejo, de la Guerra., asesor general de la Guardia Real y su juz Se ha instruido este tribunal del consulado del oficio que V.S. gado privativo, se saca á pública sub…</t>
  </si>
  <si>
    <t>…hospital de S. Juan miento que en los ojos, lo llevó á la eternidad antes de ayer á las de Dios de Valladolid á D. Jacinto García y Marguello , como 11 de la noche. La muerte del Sr. Vargas, llamado con tanta ra muy conducente y arreglado á la citada Real orden de 3 de Fe zón el marques de la Constancia, ha sido muy sensible para todos. brero de 1819; queriendo asimismo se derogue por punto gene Su reputación en Europa no necesita elogio, y si s…</t>
  </si>
  <si>
    <t>…tenientes Don Franciscó; Siínbfl, D. Anfonio Pacheco , D.- Rañion Montero, ■ ■ anUngios. D. Antonio Valderlama y D/Ftancisco López :deteniente-á los ‘ En virtud de providencia del Sr. Vargas &amp;c- , asesor general subtenientes D.; Pedro Josef' Forga; D.joséf-Mártinezy Don • 'dé la Guardia--Real y su juagado ¡privativo , se 'cita-y emplaza á Melchor Bravo: de subteniente a jos sargentos priineros D. Josfaf Jos sUgétós qüé-séixonsideretÉ.¡con derecho…</t>
  </si>
  <si>
    <t>Vargas, Guillermo de</t>
  </si>
  <si>
    <t>Guillermo de Vargas</t>
  </si>
  <si>
    <t>…s ó no: redondas ó cuadradas, no importa: todas las- dias'acudan á deducirlo en la escribanía del juzgado del limo. ‘-formas , calidades y dimensiones son buenas; basta que no Ten Sr. D. Guillermo de Vargas, asesor general de la Guardia Real. gan traspiración ni comunicación alguna con el aire atmosféri .——Por el mismo juzgado, se llaman Tos acreedores á los bienes co, pues que con «I aparato se trata de hacer una fermentación quedados abintestato por muerte del…</t>
  </si>
  <si>
    <t>Varona, Tomas</t>
  </si>
  <si>
    <t>Tomas Varona</t>
  </si>
  <si>
    <t>…s mas principales; asimismo el regocijo y amor que demos Antonio Villareal y Sanabria: para la de Valverde del Camino traba el digno gefe, derramando monedas de plata -a cada mo á D. Tomas Varona: para la de Badajoz á D. Juan Pérez Ma- mento, sin cesar en todo el paseo desde que se principió hasta el rure: para la de D. Benito á D. Honorio María de Muzo: para fin de su conclusión, expresando á voces altas ziva el Rey, vba la de San Pedro Manrique á D.…</t>
  </si>
  <si>
    <t>Vasallo, Bartolomé</t>
  </si>
  <si>
    <t>Bartolomé Vasallo</t>
  </si>
  <si>
    <t>…nuestra amada patria. Jcz de-AIerchanto, Supernumerario de Capa y Espada del mistu-n „ Dígnese V. M; aceptar estas expresiones.hijas de la firme é y para esta plaza ha nombrado á D. Bartolomé Vasallo , Oficial inalterable adhesión que protesta de nuevo esta ciudad.=befior. mayor de la Secretaría universal de la Guerra, en consideración A.'L; R. P. de V. M.mFrancisco' Fernandez. —Josef Ci.irces.iz: .á sus distinguidos servicio» y.amor a su Real Persona, co…</t>
  </si>
  <si>
    <t>Vasallo, Rita</t>
  </si>
  <si>
    <t>Rita Vasallo</t>
  </si>
  <si>
    <t>…los departamentos una Junta compuerta de los respec do, con motivo de las instancias de la marquesa de Campo Santo tivos capitanes ó comandantes generales, y otros cinco vocales y Doña Rita Vasallo, como tutora de su hijo el marques de que aquellos proponga entre los ya purificados; todo con arre Peñaflorida, solicitando que por la Tesorería general se les con glo á lo establecido en el art. 3.0 de la Real cédula que queda tinúe el pago de réditos de lo…</t>
  </si>
  <si>
    <t>Váz, Josef</t>
  </si>
  <si>
    <t>Josef Váz</t>
  </si>
  <si>
    <t>…n D. Josef María Fernandez de Córdoba, Ministro togado; á Don cia general las proposiciones que se hicieren por los interesados, Niceto de La treta, Ministro de capa y espada, y á D. Josef Váz siendo arregladas, y que en el dia 26 del mismo se ha de reali quez Ballesteros, como fiscal mas antiguo del Consejo supremo zar precisamente el remate en dicha casa y hora de las doce do de Hafienda. . la mañana. Ei verdadero siervo de María, ó historia del…</t>
  </si>
  <si>
    <t>Vázquez, Francisco</t>
  </si>
  <si>
    <t>Francisco Vázquez</t>
  </si>
  <si>
    <t>…se exponen las razones que hay para di- Sermones sobre las- verdades mas importantes de la Religión, so'ver las divisiones Realistas. ( Num. iq. ) traducidos del francés por el P. D. Francisco Vázquez, C. R. de S. Cayetano , Lector de teología &amp;c.: cinco tomos en 8.° Se ha El R*y nuestro Señor §« ha servido resolver se provean por llarán en la librería de la viuda de Illescas á 60 rs. en pasta. EN LA IMPRENTA REAL.</t>
  </si>
  <si>
    <t>Vázquez, Manuel</t>
  </si>
  <si>
    <t>Manuel Vázquez</t>
  </si>
  <si>
    <t>…i grada ceremonia recibieron un edificante ejemplo del deber que da pasaron á ver la biblioteca del limo, cabildo, y su biblioteca lá Religión les impone en el tiempo pascual. rio D. Manuel Vázquez puso en manos de SS. MM. y AA. el SS. A A. RR. se volvieron á Palacio á las nueve. devocionario manuscrito y magníficamente iluminado que usaba _ El Monitor ha publicado un Real decreto con fecha 7 de diariamente el Emperador Cirios v: asimismo las poesías ma…</t>
  </si>
  <si>
    <t>Vázquez, María</t>
  </si>
  <si>
    <t>María Vázquez</t>
  </si>
  <si>
    <t>…&gt; continúan en él Real Sitio de S. Lorenzo na de Velasco, en cabeza de García Vázquez. Los herederos y sin novedad en su importante salud. . . . ¡ descendientes por línea recta de Doña María Vázquez , última poseedora del censo impuesto sobre las casas que .se tomaron á Ayer á las seis menos cuarto de la tarde dióá luz felizmente García Vázquez, su padre, en cabeza de este. Memorias funda S., A. la Serenísima Infanta Doña...María Francisca un robusto das…</t>
  </si>
  <si>
    <t>VazqúeziCarril, Francisco</t>
  </si>
  <si>
    <t>Francisco VazqúeziCarril</t>
  </si>
  <si>
    <t>…onrado vecino, quedando 10 mal heridos en el campo, Manuel Paadin, y el familiar del Santo Oficio de la Inquisición sin otros que á pesar de estarlo pudieron refugiarse al pueblo. D. Francisco VazqúeziCarril, poseidos de un júbilo extraordina Con placer, sin embargo, Señor, refieren estos hechos, porque al rio por el venturoso acontecimiento de la libertad de V. M. y 'tiempo que en el cómb&amp;te con los vecinos de esta villa se detu Real Familia , tan deseada de los…</t>
  </si>
  <si>
    <t>Vega, Pablo</t>
  </si>
  <si>
    <t>Pablo Vega</t>
  </si>
  <si>
    <t>…pe .Maximiliano de Sajonia y á su Hija la Se teniente á los subtenientes D. Andrés Trápaga, D. Josef María renísima Princesa Amalia á visitar y ver las preciosidades artís Avila y D. Pablo Vega; y de subtenientes á los sargentos prime ticas que conserva la Real Academia.de S. Fernando en su casa ros D. Francisco González y D. Mariano Córdoba. de la calle de Alcalá. Prevenida la Academia por su Protector, Dragones del Perú. Grado de teniente coronel…</t>
  </si>
  <si>
    <t>Veiasco, Gabriel Ceruelo y</t>
  </si>
  <si>
    <t>Gabriel Ceruelo y Veiasco</t>
  </si>
  <si>
    <t>…od a dar: felizmente empezaron la de Méjico: y para tres plazas de alcaldes del crimen de la mis á bajar las aguas después de algunos dias, y entonces, aunque ma Real audiencia, á D. Gabriel Ceruelo y Veiasco, D. Pas con bastante trabajo, se les llevaron víveres de orden del sub cual Félix de Puig y Ochoa y D. Luis Mari» de Moxó,barón d* prefecto. Jutas Reales.</t>
  </si>
  <si>
    <t>Vejarano, Félix</t>
  </si>
  <si>
    <t>Félix Vejarano</t>
  </si>
  <si>
    <t>…ata bien de las almas, con algunas ligeras cor de la secretaría de la Junta de Comercio y Moneda: para la de recciones, por D, Josef Antonio de Senosiain. Véndese en esta octavo á D. Félix Vejarano, Abogado de los Reales Cqpsejos; y corte en las librerías de Paz y en la de Villareal á 20 rs. la obra; para la plaga de Oficial noveno á D. Francisco de Paula Córdo- y éri' Pamplona en la de D. Paulino Longas. EN LA IMPRENTA REAL.</t>
  </si>
  <si>
    <t>Vela, Manuel de</t>
  </si>
  <si>
    <t>Manuel de Vela</t>
  </si>
  <si>
    <t>…umbra otro lenguage que el de la verdad, y esta cons á D. Juan González Pango: para la de Soria', que este deja, á tituye mi carácter. Consecuente á los principios de la Religión, D. Manuel de Vela, ministro'tesorero,muy acreditado de las en que desde mi infancia he sido educado, y fiel al Soberano cajas Reales de Goatemala: para la intendencia de Cuenca al por inclinación y convencimiento, no me es ya posible disimu c-omisario ordenador y contador.de R…</t>
  </si>
  <si>
    <t>Velarde, Josef</t>
  </si>
  <si>
    <t>Josef Velarde</t>
  </si>
  <si>
    <t>…cio que naires. haya lugar. Batallón núm. 3 de idem. Capitán D. Hipólito Fabre, te Se cita y emplaza á Crisanto Gutiérrez, hermano de D. Ju niente D. Antonio Martinez, subteniente D. Josef Velarde, lián Gutiérrez, escribano que fue del número del lugar de Gepasó en su clase al 2.0 batallón del Infante, cirujano D. Cayeta tafe, ó á cualquiera otra persona que se considere con derecho á no Moscoso. la escribanía que el mismo D. Julián sirvió, para que de…</t>
  </si>
  <si>
    <t>Velasco, Josef María</t>
  </si>
  <si>
    <t>Josef María Velasco</t>
  </si>
  <si>
    <t>…C* para pasar a Madrid aDespués de una alocución latina S. S. creo y proclamo tres car tratar negocios de su casa, qucd3 de Encargado de Negocios du denales. rante su ausencia el caballero D. Josef María Velasco. Florencia 2 de Octubre. Al dia siguiente fue admitido á la audiencia pública de S. M. Las últimas cartas que hemos recibido del Archipiélago con con todo el ceremonial de costumbre el Excmo. Sr. Guillermo firman la noticia de la reunión de las dos escuadras…</t>
  </si>
  <si>
    <t>Velasco, Lorenzo</t>
  </si>
  <si>
    <t>Lorenzo Velasco</t>
  </si>
  <si>
    <t>…gitado mandar que la enseñanza de esta ciencia , es chez: de teniente á los subtenientes D. Josef Miguel Valverde y tablecida en el Real Gabinete de Historia Natural, continúe ett D. Lorenzo Velasco: de subteniente á los sargentos primeros los mismos términos que anteriormente. En su consecuencia el D. Clemente Suarez y D. Josef María Carrizo. catedrático de dicho ramo D. Donato García dará principio á Batallón de infantería de línea de Arequipa. Segundo…</t>
  </si>
  <si>
    <t>Velasco, María</t>
  </si>
  <si>
    <t>María Velasco</t>
  </si>
  <si>
    <t>…é especie será; pues habiendo llamado á los ría lgnacia Nieto,.D. Antonio Barrio,:Doña María Eusebia liberales en su auxilio, claro es que pretende fundar la doctrina Fowy Ataré», Doña María Velasco, Doña Vicenta- Ramos y del liberalismo sobre las ruinas del evangelio. Véase si ho el si Vadillo, Doña Tomasa Almarza, Doña Melchora Menaza, guiente párrafo de la memoria de Mr. Carlos Remusat, que man Doña María dél Carmen ,y Doña Mañuela Herrera, D, Juan de…</t>
  </si>
  <si>
    <t>Velasco, Melchor</t>
  </si>
  <si>
    <t>Melchor Velasco</t>
  </si>
  <si>
    <t>…. Capitán D. Manuel Medina, idem Don al secretario de dicho ayuntamiento en el término de 20 dias, Calixto Giraldes, idem graduado D. Gregorio Castro, teniente contados desde hoy. D. Melchor Velasco, idem D. Josef Calixto Uldaneta, alférez Nota. En la gaceta núm. 11 5 del martes 7 del corriente , co D. Esteban Alvarez, ídem D. Santiago Vallejos, idem graduado lumna 5.a, artículo del Correo mercantil de Cádiz: en todas las D. Josef Ay alo, cadete 1&gt;. Mari…</t>
  </si>
  <si>
    <t>Velasen, Pedro Vázquez de</t>
  </si>
  <si>
    <t>Pedro Vázquez de Velasen</t>
  </si>
  <si>
    <t>…resbítero D. Manuel Gallo. determinación. Ayudante deNecochea. Teniente coronel D. FranciscoErescano. Es copia sacada del correo mercantil de Cádiz de 14 de Se Capitán del puerto. D. Pedro Vázquez de Velasen. Callao tiembre de 1824. Marzo 13 de i824.=E1 gobernador Josef Ramón Rodil. Continúan los artículos del periódico el triunfo del callao. ,,Anuncio. E. M. La divina Providencia , insondable en sus „ Lima y Marzo 16 de 1824. designios, habia dispuesto que la gu…</t>
  </si>
  <si>
    <t>Velaustegui, Félix Ramón de Alvarado y</t>
  </si>
  <si>
    <t>Félix Ramón de Alvarado y Velaustegui</t>
  </si>
  <si>
    <t>…fianzan el goce, de una, larga paz á. su, Real Persona y augusta,Familia., de que ha .'dado pruebas general. »E1 Interes y los deseos de. las Potencias, están unidos para notorias D. Félix Ramón de Alvarado y Velaustegui, publican apartar ¡todo aquello que pueda alterarla. ; , : • doen Madrid el dia 24 de Diciembre de 1822 un,escrito en.de,, Espero que los negocios del Oriente y de Jas Américas es fensa de S. M. y de su amada Hermana la Reina de Portugal, pañola y. portuguesa…</t>
  </si>
  <si>
    <t>Velazquez, Serafín</t>
  </si>
  <si>
    <t>Serafín Velazquez</t>
  </si>
  <si>
    <t>…ntan al gobierno los 30,40, 50 y para la de Brihuega á D. Antonio Becerril Hinojosa: para la de hasta ioo9 duros (bien que siempre en cuenta de los derechos Santa Cruz de Múdela á D. Serafín Velazquez de la Parra: para que devengan sus introducciones, hacen estos préstamos anti la de Villamañan á D. Manuel Martínez Fernandez: para la de cipados). Motril á D. Juan Josef Maldonado: para la de Medina de Rio„Ya son siete las casas inglesas de comercio establec…</t>
  </si>
  <si>
    <t>Velez, Di Rafael de</t>
  </si>
  <si>
    <t>Di Rafael de Velez</t>
  </si>
  <si>
    <t>…de gentes de toda especie: soldados licenciados, deser en Cristo P.’D. Simón Antonio Rentería y Reyes, al Excelen tores, mozos de artesanos y vagamundos, entre todos 30, de tísimo Sr. Di Rafael de Velez, arzobispo de Burgos. cuyo número toman el nombre: dos de ellos han sido cogidos Igualmente se ha 'dignado S. M. nombrar á los sugetos si en el desvan de una casa de dicha ciudad.’' guientes, consultados por el Consejo de su Real Cámara) para el _ La espantos…</t>
  </si>
  <si>
    <t>Velez, Pedro</t>
  </si>
  <si>
    <t>Pedro Velez</t>
  </si>
  <si>
    <t>…- va nagraba ¡ cante por promoción de D. Miguel María Ventades á otra ea- Escuadrón de dragones de la Union. Grado de teniente coro nongía de la iglesia metropolitana de Burgos, á D. Pedro Velez nel .á los capitanes D.-Luís Seco y D. Bernabé López: de capitán Mendizabal. a losbtenientes D. Manuel de la Canal, D. Antonio Sánchez y D.. Josef María Sola:-de teniente al; portaguión D. Gregorio El Rey se hi servido nombrar para dos plazas de oidor de la C…</t>
  </si>
  <si>
    <t>Vené</t>
  </si>
  <si>
    <t>…s con acierto cubrien Sr. coronel conde de Roucy del 34, al Sr. Bellencontre , coman do los puntos mas importantes , y procedídose á la prisión de al dante de la artillería , y al Sr. Vené, capitán de ingenieros ,.á las tropas que han estado á las órdenes de estos cefes , como también tó) Se sabe que Bonaparte quería que su dinastía fuese en á ¡Os cuerpos españoles que han rivalizado en ardor y zelo con 10 años la mas antigua de la Europa. aque…</t>
  </si>
  <si>
    <t>Venegas, Francisco Javier</t>
  </si>
  <si>
    <t>Francisco Javier Venegas</t>
  </si>
  <si>
    <t>…peridad inaudita, y vemos nosotros mismos el crédi tivo, que deben servir para dicho Colegio, al teniente Genera! to, sobre el cual ni la fuerza ni el poder habian podido influir, D. Francisco Javier Venegas, marques de la Reunión-: ;;1 tenien •desarrollarse como el fruto natural de la legitimidad, y robuste te general conde de Penne Villemur: al mariscal de Campo Don cerse cada dia al abrigo de nuestras leyes tutelares. Pedro Baylrn: al coronel D. Antonio Mirall…</t>
  </si>
  <si>
    <t>Ventades, Miguel María</t>
  </si>
  <si>
    <t>Miguel María Ventades</t>
  </si>
  <si>
    <t>…sta; y para otra dé no Icásatj : de alférez al sargento primero D. Pedro Pablo Vi la iglesia colegial de Vitoria, en el obispado de Calahorra,- va nagraba ¡ cante por promoción de D. Miguel María Ventades á otra ea- Escuadrón de dragones de la Union. Grado de teniente coro nongía de la iglesia metropolitana de Burgos, á D. Pedro Velez nel .á los capitanes D.-Luís Seco y D. Bernabé López: de capitán Mendizabal. a losbtenientes D. Manuel de la Canal, D. Antonio…</t>
  </si>
  <si>
    <t>Ventura, Josef</t>
  </si>
  <si>
    <t>Josef Ventura</t>
  </si>
  <si>
    <t>…aquel restablecer el abolido sistema constitucional, y en la que fue en puerto, en donde se tomaban medidas activas para reprimir la vuelto el capitán de fragata de la Real armada D. Josef Ventura piratería, la cual, según se dice, tomaba grande incremento en Salcedo, recayó la de que fuese puesto en libertad, sin qtse le sir las islas inmediatas á Matanzas. Ademas de los piratas se decía viese de nota alguna en su carrera el tiempo que sufrió de pri q…</t>
  </si>
  <si>
    <t>Vera, Antonio</t>
  </si>
  <si>
    <t>Antonio Vera</t>
  </si>
  <si>
    <t>…s montes se encuentra alli D. Josef Carlur: de capitán á los tenientes D. Manuel Amona- la Siberia con todos sus rigores ; de modo que en esta parte del tegui, D. Pascual Aravena, D. Antonio Vera v D. Francisco mundo basta un solo dia para gozar de los extremos y medios Ja vier Llamas: de teniente á los subtenientes D. Alejo Esquivel del calor y del frió. y D. Genaro Marcos: de subtenientes á los sargentos primeros Se advierte desde luego que el carác…</t>
  </si>
  <si>
    <t>Vera, Miguel</t>
  </si>
  <si>
    <t>Miguel Vera</t>
  </si>
  <si>
    <t>…ero al entrar en ti territorio de Beder sentimos en zoqtii á capellanía de Reyes Nuevos de Toledo, y fallecimiento la noche del 26 y en la mañana del 27 un frío tan intenso que de D. Miguel Vera y D. Martin Rubio, á D. Pedro Noiasco *1 agua se congeló en las vasijas; de suerte que quedaron tan du García de Linares, D. Nazario de la Iglesia y D. Marcelino Ciria ras como piedras. Aqui el pobre doctor cogió un fuerte reuma, y desde entonces se fue debilitando mas y mas c…</t>
  </si>
  <si>
    <t>Veracruz, Francisco Calvay</t>
  </si>
  <si>
    <t>Francisco Calvay Veracruz</t>
  </si>
  <si>
    <t>…azacualco:....... Sahagun á D. Simón Perez López: para el de Jadraque á-D. Juan ¡Por qué no se abrirán comunicaciones directas con Tampico Montes Armenteros: para el*de Chiclan» á D. Francisco Calvay Veracruz, que son los puertos dueños de la primera especulación? che y Moya: para el dé Hellin á D. Ramón Antonio Antuua. „Nuestro comercio y giros siguen, enteramente paralizados, ño: para el de Valencia de Don Juan á D. Isidro Benito Agua perdida absolutamente la in…</t>
  </si>
  <si>
    <t>Verde, Francisco</t>
  </si>
  <si>
    <t>Francisco Verde</t>
  </si>
  <si>
    <t>…. El fiero Vi Principios de geografía astronómica, física y política , arre cente Ciomez, después de haber asesinado al coronel La Madrid glados á los últimos tratados de paz, por D. Francisco Verde y otros dos europeos, sigue cometiendo los mayores excesos: han jo Paez: segunda edición, notablemente aumentada y corregida hecho varias divisiones nombrando gefes á los atroces Kendon, por su autor, año 1824. Esta obra elemental, adoptada ya en Rozainz, Arr…</t>
  </si>
  <si>
    <t>Verdugo, Manuel</t>
  </si>
  <si>
    <t>Manuel Verdugo</t>
  </si>
  <si>
    <t>…misioneros D. Joaquín Abarca, Doctoral de. la iglesia catedral de Tara zona: evangélicos mas que 157 establecimientos én todo, el mundoen. para el de'Csnafiay por fáHecíinientq dé D. Manuel Verdugo, i el dia ascienden á 252 , y se aumentan continuamente. -Sus’ren-' D. Manuel Motete, Canónigo de la iglésía metropolitana de tas subian en 1819 á i8c&gt;9 libras Esterlinas. ' ■&gt;. - Búrgos: para el de Tenerife, nuevamente erigido y desmembrado1 Dice el autor-de…</t>
  </si>
  <si>
    <t>Veriña, Timoteo Alvarez</t>
  </si>
  <si>
    <t>Timoteo Alvarez Veriña</t>
  </si>
  <si>
    <t>…tán general de la Isla, de estar V. M. restituido en Minas, y director general del tribunal de Minería de Méjico; á la plenitud de sus soberanos derechos, y anulado todo lo que s« D. Timoteo Alvarez Veriña, director de las Minas de plomo de hizo en virtud del sistema constitucional, acordó obedecer á Granada; á D. Rafael de Rodas, fabricante; á D. Mariano V. M. y felicitarle por tan venturoso acontecimiento. Sepúlveda, director del departamento de grabado en la…</t>
  </si>
  <si>
    <t>Verles, Mariano Josef</t>
  </si>
  <si>
    <t>Mariano Josef Verles</t>
  </si>
  <si>
    <t>…us planes de perver que era de la de Astúrlas, y para e3ta plaza á D. Juan Ortega. sión, se ocupa en reimprimir todos ios libros impíos, inmora Para el corregimiento de Madrigal á D. Mariano Josef Verles y sediciosos del siglo xvnr. Lo que ha hecho en esta parte gara y Perez: para el de Alhama á D. Nicolás de Bartolomé AIes espantoso, pues ha reproducido veneno en cantidad suficiente varez Pardo: para el de Rota yChipiona á D. Juan Miguel Her para trastornar…</t>
  </si>
  <si>
    <t>Vi</t>
  </si>
  <si>
    <t>…enemérito de la Religión, amado del Rey, y apreciado de la El Rey nuestro Señor se ha servido elegir para la iglesia y Nación. obispado de Valladolid, vacante por fallecimiento de Don Vi cente Soto y Valcarce, á D. Juan Baltasar Toledano, Dignidad ANUNCIOS, de Abad, primera silla de ja iglesia colegial de Baza, diócesis de Los que se crean con derecho á los bienes que dejó D. Jacin Guadix. to Tora ño Roldan, vecino de esta cofte, que falleció…</t>
  </si>
  <si>
    <t>…la doctrina de Coata: concluida te de esta provincia de Puno. la misa, salió el paseo en triunfo de la iglesia, donde de ante -— Consecuente con las superiores órdenes del Excmo. Sr. Vi mano estaba dispuesto el carro triunfal, adornado de tapices, rrey, y terminantes prevenciones de V. S., se ha publicado en orlado con franjas, rapacejos y flores exquisitas, tarjas y sone esta capital, con cuanta solemnidad ha sido posible, el feliz res tos…</t>
  </si>
  <si>
    <t>…ste puerto el 2 del actual, sabemos están cruzando sobre el cabo de San Vicente y otros puntos de la costa , y han reconoci ■ El coronel del primer regimiento de caballería ligera D. Vi do algunos mercantes que entraron en este puerto; cente Mi nio acudió ai Rey nuestro Señor haciendo presente ha ber merecido de su soberana benignidad, entre otras gracias, la NOTICIAS DE ESPAÑA. del grado de coronel de dicha arma por la fidelidad, adhesión y…</t>
  </si>
  <si>
    <t>Vi, Josef Manuel de</t>
  </si>
  <si>
    <t>Josef Manuel de Vi</t>
  </si>
  <si>
    <t>…niños, corregida ción de D. Manuel del Rebollar al arcedianato de Briviesca, dig y aumentada según las observaciones hechas en la primera im nidad de la metropolitana de Burgos, á D. Josef Manuel de Vi presión. Se hallará en las librerías de Sanz, Rodriguez, Miva neo; y para otras dos canongías de la iglesia catedral de Avi nutria , Brun y Villa. la, vacantes por fallecimiento de D. Juan Chacón, y promoción Nota. En algunos ejemplares de la gaceta núm. 141,…</t>
  </si>
  <si>
    <t>Vi, Pascual</t>
  </si>
  <si>
    <t>Pascual Vi</t>
  </si>
  <si>
    <t>…z D. Ja Acabamos de ver »» ,-apel público de Buenos-Aires de 30 de vier Grados. Junio el bando delVbey la Serna, de fecha ri de Marzo, com Departamento de Marina. Capitán de navio D. Pascual Vi puesto de varios artículos, aboliendo el sistema constitucional vero, idem de fragata D. Eduardo Carrasco, teniente secundo en todo el Perú sujeto á su mando, conforme al Real decreto D. Francisco Gómez, alférez de fragata D. Josef Dionisio Saenz. de i.° de O…</t>
  </si>
  <si>
    <t>Vi, Pedro Pablo</t>
  </si>
  <si>
    <t>Pedro Pablo Vi</t>
  </si>
  <si>
    <t>…abadía de al'teniente D. Pedro Casanova: de teniente al alférez D. Maria Arenas en Gibrales, á D. Antonio de la Cuesta; y para otra dé no Icásatj : de alférez al sargento primero D. Pedro Pablo Vi la iglesia colegial de Vitoria, en el obispado de Calahorra,- va nagraba ¡ cante por promoción de D. Miguel María Ventades á otra ea- Escuadrón de dragones de la Union. Grado de teniente coro nongía de la iglesia metropolitana de Burgos, á D. Pedro Velez nel…</t>
  </si>
  <si>
    <t>Vi-, Juan Perez</t>
  </si>
  <si>
    <t>Juan Perez Vi-</t>
  </si>
  <si>
    <t>…ubio, primer Te El día 20 de Febrero último falleció en esta corte á la edad niente Corregidor de Madrid, per la escribanía de Vicuña , den de 69 años, 9 meses y 20 dias el Excmo. Sr. D. Juan Perez Vi- tro de 15 dias; y pasados se procederá sin nueva citación á la llamil, natural del Puerto de Sta. Marina de Vega, Principado declaración de herederos solicitada por los hermanos del difunto. de Astil rías, Caballero pensionado de la Real y distinguida Or Dicc…</t>
  </si>
  <si>
    <t>Vial, Juan Nepomuceno de</t>
  </si>
  <si>
    <t>Juan Nepomuceno de Vial</t>
  </si>
  <si>
    <t>…lero pensionado de'la Real ballo, una de trenes y un batallón de zapadores minadores, según y distinguida orden de Cárlos m, de oficial mayor mas antiguo: se demuestra; á saber: á.D. Juan Nepomuceno de Vial, caballeo pensionado déla Vestuario y equipo. ' Monturas. Armas. misma orden, de oficial segundo mayor: á D. Mariano de Ca via, caballero de la misma orden, de oficial segundo: á D. Luis Fernandez de Córdoba, caballero de la misma orden, de oficial 17,291....…</t>
  </si>
  <si>
    <t>Vibró, Adjutorio</t>
  </si>
  <si>
    <t>Adjutorio Vibró</t>
  </si>
  <si>
    <t>…iendo salido de Ivuka catedral de Orihuela , y por la de D. Josef Soler al deanato de la &lt;1 14 de Diciembre de 182-3 llegamos á cortas jornadas á Bedu- misma iglesia de Solsona, á D. Adjutorio Vibró y D. Francis karfea, la ciudad mas occidental de las del reino deBornou. Du co Bbnc: para tres medias raciones patrimoniales de la ig'.sia rante esta parte del viage el doctor iba recobrando rápidamente catedral déTarazona, vacantes por promoción de D Pablo Irasus furrias…</t>
  </si>
  <si>
    <t>Vicádirector</t>
  </si>
  <si>
    <t>…Veracruz para que allí neral-de este ejército» f |iáno.: Se' Mió principio por. un discurso se mantengan: Después1 dé hacer présente por menor todo lo in que dijo el ■ mencionado Sr. Vicádirector acerca.de las ventajas dicado, dice: Antes de aumentar la lista de nuestra*-éónVnbíide la buena educación déla niñez. A continuación;fil Secretario ciones, y dificultar mas el arreglo de.un nuevo plan de hacienda, D. Vicente Mafia; de Ver gata leyó otro discu…</t>
  </si>
  <si>
    <t>Vicario</t>
  </si>
  <si>
    <t>…n iba todo el clero de las parroquias de Madrid con sus man R. I. P. gas parroquiales, y el venerable cabildo de Curas y Beneficiados con su Abad, asistido de ministros sacros. El Sr. Vicario, acom REALES LOTERIAS. pañado de su curia, presidia y dirigía la procesión, lo mismo Noticia de los pueblos donde han cabido los premios mayoresque en todas las generales. de ¡a Real lotería moderna en el sorteo del dia 2g. Detras del clero marchaba el cadáve…</t>
  </si>
  <si>
    <t>Vicen</t>
  </si>
  <si>
    <t>…gena, y los bienes en el juzgado de la capitanía general de Castilla la nueva, demas á cuatro meses: aprobada en 24 de Mayo. entre los cuales parece se han hallado unos muebles de D. Vicen 5.a La de Joaquín González, sobre robo en despoblado, sen te Beltran de Lis, retenidos por cierta deuda que se dice tenia tenciado á la pena de horca: aprobada en 3 de Junio. con el difunto, con cuyo motivo los herederos de Labaggi han 6.a La de Antonio Ferna…</t>
  </si>
  <si>
    <t>Vicent, Antonio Nadal y</t>
  </si>
  <si>
    <t>Antonio Nadal y Vicent</t>
  </si>
  <si>
    <t>…París en artículo de Lóndres explana mas es-‘ comercio de'Barcelona, quedaron nombrados Síndicos de dicho ta noticia; y dice asi: „Una nave de guerra que acaba de llegar concurso D. Antonio Nadal y Vicent y D. Agustín Estrader: á un puerto ingles, anuncia que en el territorio y república de lo que se avisa al público para que los interesados pasen á legiti Colombia y su gobierno existe la mas violenta fermentación. mar sus créditos en el término de tres meses. Un gefe realista se h…</t>
  </si>
  <si>
    <t>Vicente</t>
  </si>
  <si>
    <t>…pa cho prisionero en Relio con otros doce, á tiempo que se hallaba labra en esta materia. Pero ambos á dos se separan de la cues reuniendo los soldados dispersos de la partida de 'D. Vicente tión á una distancia',inconmensurable., £1 primero,, sin duda po (Gómez de Mcdrano en el mes de Enero del año anterior. Con co satisfecho de su pllabra de honor, única razón en.que apo ducido á esfá villa con sus compañeros fuimos testigos, asi'dé yó que la A…</t>
  </si>
  <si>
    <t>…ncia que es Tomas Jiménez cél Rio.zzF.l diputado Juan Rabo$o.=El dípu-r tá para concluirse un convenio' con los comisarios británicos, tado Ambrosio Romero.rcEl procurador síndico general Vicente por el que serán admitidos los géneros ingleses, con tal que va . Álvarez de Lara.ccEl síndico personero Josef Ariás-Como se yan conducidos en buques de la misma nación, cretario del Ayuntamiento Josef Arias.” r Idem 29. Los consolidados que se cerraron el 28…</t>
  </si>
  <si>
    <t>…nta de Fomento de la riqueza dd remo, ka diri los culpados. En su consecuencia se han visto en la Sala las cau gido al ministro de Hacienda. sas formadas en ramos separados contra D. Vicente. Tejero y Excmo. Sr.: El 22 del corriente recibí la Real orden qu# Sal, natural de ía villa de Gomara, provincia de Soria, de 21 V.L. se sirvió dirigirme con fecha 8 del mismo mes, acompaña años, soltero, cursante de cirujía en qj colegio de S. Cárlo^ de da d…</t>
  </si>
  <si>
    <t>…sin traición.” dolid á D. Pascual Alpucnte, Alcalde del crimen de ella: para Kingston (Jamaica') i.° de Mayo de 1824. Bahía de Mos Fiscal de la Sala de Alcaldes de Casa y Corte á D. Vicente Del quitos—Sabemos que las autoridades de Colombia han notifi gado Sedeño: para la Fiscalía de la audiencia de Galicia á Don cado al comandante de este apostadero que todos los buques in Tomas López Regó; y ha tenido á bien conceder honores de Oi gleses que trafi…</t>
  </si>
  <si>
    <t>…iatas, señoras y niños, cuyo placer resonaba por cual Mendez Acuña. todas partes en medio de repetidos vivas y aclamaciones, repique Para el corregimiento del señorío de Vizcaya á D. Vicente general de campanas, é incesantes descargas de artillería; la pla Tormo y Pont: para el de Guipúzcoa á D. Rafael Aynat y za cubierta de tropa vestida de lujo hizo los honores debidos Sala: para el de Jaén á D. Francisco Anaya y Villazan: para a S. M., que lle…</t>
  </si>
  <si>
    <t>Vicente'Perez</t>
  </si>
  <si>
    <t>…- -la de Ctielíar á D. Juan Crisóstomo Ceinósrpara ía de. Lerm á í hace resucitar; mas poderoso que nunca: el mes de Agosto ie:t el " D: Josef joaqnki-YagLÍeu-para ia def-Nijera á-D. Vicente'Perez i camino real &lt;fe: Trújillo á LlmaJ Simón. Bolívar, resolvió matar -Sánchez : para -kt: de'Pedraza dé la'Siérrá á D. Cíndidd Ff'ancis. esta vez muy bonitamente á todos loS realistas, porque no vol- :co de Ceballosií--’pagada-de'-Vaááeras i-D7-MatúVel dé'Qneve…</t>
  </si>
  <si>
    <t>Vicente, Manuel</t>
  </si>
  <si>
    <t>Manuel Vicente</t>
  </si>
  <si>
    <t>…de Barbastro, quien les instruirá de lo perteneciente á la de Monzon; y por lo tocante á la de San (4) Es claroi que cuando la España no quiso admitir estas Juan de los Pañetes á D. Manuel Vicente , Secretario de la Reofertas seria por la poquísima ventaja que le traerían. cibiduría de la misma Orden , que vive en Zaragoza en el pala (;) Esto tiene que agradecer la España á su ejército rebelde cio de la misma Encomienda: en el bien entendido que solo s…</t>
  </si>
  <si>
    <t>Vicente, Pedro</t>
  </si>
  <si>
    <t>Pedro Vicente</t>
  </si>
  <si>
    <t>…el editorvde Persona, ha venido en conferirle el Arcedianato de Cámara, va este periódico para qüe hiciese este servicio. Y si aun no fuesen cante en la misma por fallecimiento de D. Pedro Vicente de suficientes esas pruebas, vaya una idea del manifiesto presentado Echenique. por el que se llama Ministro de Hacienda al Congreso Mejicano. Después de declamar contra el ominoso Gobierno de ItúrEl Comandante general al segundo batallón y escuadrón de caba…</t>
  </si>
  <si>
    <t>Victoria</t>
  </si>
  <si>
    <t>…e tienen cosa importante. que ninguno alegue ignorancia. Palacio 10 de Noviembre de 1814. El dictador Bravo volvió á Méjico después de la tragedia de =Josef Aymerích. Itúrbide. El general Victoria se dirigió á Üajaca para atacar al partido de Itúrbide que allí tiene bastante fuerza, porque toda NOTICIAS EXTRANGERAS. vía se dudaba de su muerte. CRECIA. __Sabemos por cartas de Paris , que acaban de recibirse en esta ciudad , noticias muy satisfactorias d…</t>
  </si>
  <si>
    <t>Victoriano, Jossf</t>
  </si>
  <si>
    <t>Jossf Victoriano</t>
  </si>
  <si>
    <t>…. Córdoba 32 de Octubre. Para dos plazas de alcaldes del crimen de la chancillería de El dia 17 fue para Córdoba un dia de júbilo con motivo dt Valladolid á D. Lorenzo Perrera,; y D. Jossf Victoriano de</t>
  </si>
  <si>
    <t>Vicuña, Cristóbal de</t>
  </si>
  <si>
    <t>Cristóbal de Vicuña</t>
  </si>
  <si>
    <t>…do para preparar la opinión contra nosotros por niente Corregidor de esta muy heroica villa,dada por la escriba medio de las notas pasadas ¿ los comisionados', cuidando con nía de D. Cristóbal de Vicuña, se cita al representante del here toda malicia de no publicar sus contestaciones, en las que se ha dero de D. Bernardo de Arochena y á su viuda Doña Cecilia llan las dé este General, que quedan indicada*,jcón el objeto sin Ramiro, ó los.suyos, para que dentr…</t>
  </si>
  <si>
    <t>Vidal, Juan Francisco</t>
  </si>
  <si>
    <t>Juan Francisco Vidal</t>
  </si>
  <si>
    <t>…tes, serpientes, árboles y otros em de Sorbas á D. Antonio González de Vallejo: para la de Cala blemas, qué daban bien á conocer el mérito y habilidad del artis horra en Granada á D. Juan Francisco Vidal de la Vega: para ta ; terminando estos vistosísimos y variados fuegos con un com la de Mairena de Alcor á D. Cristóbal Benitez Campon: para la bate que ejecutaron con mucha destreza los soldados franceses, de Peñaranda de Bracamonte i D. Joaquín Alvarez de Pr…</t>
  </si>
  <si>
    <t>Vidart, Josef Domingo</t>
  </si>
  <si>
    <t>Josef Domingo Vidart</t>
  </si>
  <si>
    <t>…ltimore, cuyo contenido es tan increíble y tan contrario á Alanuel Cossío y D. Antonio Aguado. las ideas de justicia y aun á las de humanidad, qua no nos de El grado de Coronel, á D. Josef Domingo Vidart. terminaríamos á trascribirlo á nuestros lectores , si no se probase El de Teniente Coronel de infantería y caballería, áD. Anto su autenticidad por haberlo leído á la misma asociación Mr. nio Aguado, D. Antonio Jurado, D. Antonio Sánchez, Don O’Connell, mani…</t>
  </si>
  <si>
    <t>Vidaurrc, Mariano Izquierdo y</t>
  </si>
  <si>
    <t>Mariano Izquierdo y Vidaurrc</t>
  </si>
  <si>
    <t>…destinos, y otros para acomodar á sus partidarios; la Sierra Arce y Lamas para la de la villa de Torre Don Jimeno; con cuyo mal sistema, y el peor gobierno que adopta cada una y á D. Mariano Izquierdo y Vidaurrc para ia de la villa de de las provincias, no podemos esperar otra cosa que el aumento Lietor, todas en el territorio de las referidas Ordenes. de la miseria , mas grande inquietud y descontento, decaimiento de la agricultura , industria y comercio interior ,…</t>
  </si>
  <si>
    <t>Vidueiros, Antonio</t>
  </si>
  <si>
    <t>Antonio Vidueiros</t>
  </si>
  <si>
    <t>…ntonio D. Antonio'Arias. . " ' Hermosillai para capellanía de coro de la misma, por falleci Escuadrón de granaderof ,dfS. Carlos. Grado de coronel de miento de D. Pedro Perucho, á D. Antonio Vidueiros:- para ejército al primer comandante D. Manuel Fernando Aramburu: una canongía de la iglesia colegial de Covadonga, diócesis de de teniente coronel al capitán D. Ramón'dé la Tapia: de capitán Oviedo, por traslación de D. Ramón de Micr á la abadía de al'tenien…</t>
  </si>
  <si>
    <t>Viel, Benjamin</t>
  </si>
  <si>
    <t>Benjamin Viel</t>
  </si>
  <si>
    <t>…e del dictámen de la junta, y mandó ademas una que obraba en el Perú, y al regimiento de cazadores de caballe diputación á Bolívar suplicándole no abandonase la ciudad. ría con su coronel D. Benjamin Viel. El domingo i.uned;ato al Bolívar, viendo que Martínez no cumplía sus órdenes, puso anochecer se presentó al Director supremo el citado coronel Be en su lugar á Gamarra, y mandó á Necoechea que se encargase navente con una nota del brigadier D. Francisco Anto…</t>
  </si>
  <si>
    <t>Vigil, Alfonso Cañedo y</t>
  </si>
  <si>
    <t>Alfonso Cañedo y Vigil</t>
  </si>
  <si>
    <t>…e Burgo?, vacante por traslación del Excmo. Se AVISO. ñor D. Fr. Rafael de Velez al de Santiago, al R. en Cristo Pa Mr. Moulin , proveedor del ejército francés en España, hace dre D. Alfonso Cañedo y Vigil, Obispo de Málaga; y para la saber á todos los tenedores de bonos de raciones de carne, sumi iglesia y Obispado de Cádiz, por la promoción del R. en Cristo nistradas á dicho ejército desde i.° de Abril de 1824 hasta 31 de P. D. I rancisco Javier Cienfuegos y…</t>
  </si>
  <si>
    <t>Vigil, Josef Manuel</t>
  </si>
  <si>
    <t>Josef Manuel Vigil</t>
  </si>
  <si>
    <t>…demia por su Protector, Dragones del Perú. Grado de teniente coronel de caballería d Excmo. Sr. Ministro de Estado D. Francisco de Zea Bermudez, á los capitanes D. Joaquin Polo ,y D. Josef Manuel Vigil. (i# de-esta honra que S. M. le preparaba, concurrieron á recibir á ■continuará.j SS. MM. y AA. al pie de la escalera el mismo Sr. Protector, el Sr. Vice Protector D. Pedro Franco, los Sres.Consiliarios, el El R. Obispo Prior de León ha dado cuenta al Rey nue…</t>
  </si>
  <si>
    <t>Vigo, Pedro Mendez</t>
  </si>
  <si>
    <t>Pedro Mendez Vigo</t>
  </si>
  <si>
    <t>…lo de S. Antón de quedando el buque á la vista del castillo. ¡a Coruña en el mes de Julio de 1813. La Regencia del Reino en 24 de Setiembre del año último El gobernador de la p! a D. Pedro Mendez Vigo dió las dió comisión á un magistrado de la Real audiencia de Galicia órdenes convenientes á sus comisionados en los dias 15, 16 y 20 para que con toda actividad sustanciase y determinase la causa de Julio, para que condujesen desde la cárcel Real al castillo…</t>
  </si>
  <si>
    <t>Viilabaso, Francisco</t>
  </si>
  <si>
    <t>Francisco Viilabaso</t>
  </si>
  <si>
    <t>…su patria, K.... siguiendo esta sana máxima , ha hecho Romero , grado de capitán. desde luego relaciones tan exactas y verdaderas de lo que ha ob Batallón de Partiaarios. Capitán D. Francisco Viilabaso, servado entre los colombianos, que por mas que estos se esfuer grado de teniente coronel. cen en pintarnos prosperidades, será difícil ya desvanecer la opi - Dragones. Capitán D. Agustín de las Rivas, grado de te nión que se ha formado de que aquella pueva r…</t>
  </si>
  <si>
    <t>Vil, Juan</t>
  </si>
  <si>
    <t>Juan Vil</t>
  </si>
  <si>
    <t>…Navia: para la de Moron á quipa D. Juan Bautista Lavalle el empleo de coronel de ejército: D. Nicolás Díaz Molin; para la de Lezuza á D. Diego Antonio al piloto de la Real armada D. Juan Vil» el grado:de.alférez de Montero y Pelaez; para la de Iguña á D. Juan Antonio Ruiz de fragata. (Se continuarái) • • • Carabantes: para la de Jimena á D. Rafael MaríaDonnet: para la de Ubrique á D. Juan Periañez : para la de Tabal a D. Anto XEAlSS 10TERIAS. nio…</t>
  </si>
  <si>
    <t>Vilbsante, Josef Alonso</t>
  </si>
  <si>
    <t>Josef Alonso Vilbsante</t>
  </si>
  <si>
    <t>…ue han dado, lo hallan Velez: para la de Castro del Rio á D. Josef Manuel Sanchez'del por lo común en los mismos banqueros; pero esta costumbre no Aguila; y para la de Antequera á D. Josef Alonso Vilbsante. deja sin embargo de tener sus inconvenientes, como se ve por la ocurrencia de Fauntleroy. Varias personas de las que comunmente tenian estos negocios El día 2 de Diciembre próximo á las doce de su mañana , se con la casa de banco de que Faüntleroy era asocia…</t>
  </si>
  <si>
    <t>Vilella, Salvador</t>
  </si>
  <si>
    <t>Salvador Vilella</t>
  </si>
  <si>
    <t>…ensayo ha perdido el dinero y hecho nacio Jipell, á D. Rafael Bonet: para otra, vacante por el de retraer á ios demás , para no cuidar sino de redondear sus nego D. Luis Duran, á D. Salvador Vilella: para otra diaconil, va cios , y ponerlos á cubierto del asalto de tanto vagamundo que cante por el de D. Mariano Oliveras, á D. Armengol Pal: par» hormiguea por todas partes en aquel vasto continente , y que sa otra, vacante por el de D. Francisco de Sanz y…</t>
  </si>
  <si>
    <t>Viliam, J. P.</t>
  </si>
  <si>
    <t>J. P. Viliam</t>
  </si>
  <si>
    <t>…ien pronto se le concedió toda ducciones del sabio frunces ; y la traducción que nos dejó escrita la confianza , porque el grande Oriente liberal dió orden de que el sabio español D. J. P. Viliam¡l,-es un modelo en su clase: se le auxiliase en todas sus operaciones. dos tqnios, en 8.° Se hallará en el despacho ‘ ’x Imprenta Real, Uno de los primeros revolucionarios españoles, y patriarca á 18 rs. en pasta y 14 á la rústica. Tam’ halla de venta en del…</t>
  </si>
  <si>
    <t>Vilkinson</t>
  </si>
  <si>
    <t>…s siguientes de la ex espantoso, tanto por el número y HgraVedad de los delitos, co pedición del capitán Parry. mo por la severidad de las penas que se han visto precisados ú „F.l capitán Vilkinson, que manda un barco ballenero, vió imponer los jueces. Veinte y cinco individuos han sido condena las naves de la expedición el 17 de Julio sobre los 70 grados da dos á muerte: algunos de estos se han acogido á la clemencia del latitud, que atravesaban entonc…</t>
  </si>
  <si>
    <t>Villa, Juan</t>
  </si>
  <si>
    <t>Juan Villa</t>
  </si>
  <si>
    <t>…ón, y saber de él cuáles eran sus intenciones, y el el término de 30 dias, contados desde esta fecha, ante el escri modo, como quería que obrase por su parte en la Lombardía. bano D. Juan Villa, que vive calle del Burro, núm. 34; en la Confalonieri no titubeó en aceptar este convite, cuyo resultado inteligencia que no se admite en menos cantidad que la de las fue afirmarle cada vez mas en sus proyectos revolucionarios. dos terceras partes de la tasa…</t>
  </si>
  <si>
    <t>Villagra, Gerónimo</t>
  </si>
  <si>
    <t>Gerónimo Villagra</t>
  </si>
  <si>
    <t>…D. Domingo Echezarraga, D. Tomas Moró Capitolio. te, D. Juan Antonio Rodríguez, D. Francisco Ortiz, D. Luis __ La asociación católica de Irlanda cada dia toma mas incre Labraque, D. Gerónimo Villagra, D. Joaquín Rubín de Celis, mento. Cuenta ya 29 individuos. Desde 23 de Octubre hasta el D. Pedro Aznar, D. Cirilo Echezarraga y D. Joaquin Polo. 3 de Noviembre há recibido 513 libras esterlinas de contribu El de Capitanes de infantería y caballería, á D. Jul…</t>
  </si>
  <si>
    <t>Villalba, Francisco</t>
  </si>
  <si>
    <t>Francisco Villalba</t>
  </si>
  <si>
    <t>…Isabel la Católica. rables jornadas, en que la victoria os ha distinguido entre los hijos de la patria, tenga vuestro General=Jorge Bessieres.” S. M., atendiendo á los méritos de D. Francisco Villalba, Veedor general de las Reales caballerizas, ha venido en conce derle los honores de su Secretario. ANUNCIOS. Se arrienda por tiempo de cuatro años, que darán principio Igualmente se ha dignado nombrar á D. Hermenegildo Charro en el dia i.° de Mayo próximo ven…</t>
  </si>
  <si>
    <t>Villalba, Ramón</t>
  </si>
  <si>
    <t>Ramón Villalba</t>
  </si>
  <si>
    <t>…to es inherente al Gobierno representativo (2). son los mas notables el médico de Cádiz Aréjula, el conde de El Diario de Paris. Este periódico es un tercero contra quien Taboada, D. Ramón Villalba, Florez Estrada, D. Ramón chocan los periódicos mas opuestos entre sí; pero asi como es el Adan , D. Rodrigo de A randa y D. Josef Peón. blanco de sus tiros, es también el punto donde se abrazan; prodi __Los católicos del condado de Tuam en Irlanda acusan al…</t>
  </si>
  <si>
    <t>Villalobos, Alejandro González</t>
  </si>
  <si>
    <t>Alejandro González Villalobos</t>
  </si>
  <si>
    <t>…lañeta, D. Juan dentes que no pueden ocultarse á cualquiera que de buena fe exa Antonio Monet, D. Juan Loriga , D. Josef Carratalá, D. Josef mine la cuestión. Santos de la llera y D. Alejandro González Villalobos. __Los periódicos que se tienen por liberales nos ponderan sin El de Brigadieres á los coroneles D. Miguel Atera, D. Anto cesar las repúblicas del Nuevo Mundo: tan pronto prefieren á la nio Vigil, D. Pablo Echevarría , D. Manuel Ramírez , D. Mar de los Estado…</t>
  </si>
  <si>
    <t>Villamil, Cayetano Fernandez</t>
  </si>
  <si>
    <t>Cayetano Fernandez Villamil</t>
  </si>
  <si>
    <t>…exterminarían la barbarie, per tarde. Dióse principio,por un papel alusivo al objeto, que leyó manezcan inmóviles: no de otro modo que un hombre ye con el primer maestro director D. Cayetano Fernandez Villamil. dolor á su hermano anegarse, y ¿I obligado con una fuerza in Fueron examinados en.aritmética D. Josef Castioz, D. Ramón vencible á mantenerse quieto en la ribera. Vosotros habéis en Santos, D. Ramón Torres Espinosa, D. Cirilo Peña, D. Joa vuelto la Europa en…</t>
  </si>
  <si>
    <t>Villamil, Josef de</t>
  </si>
  <si>
    <t>Josef de Villamil</t>
  </si>
  <si>
    <t>…habernos restituido la paz de la Guerra á D. Jpsef de- Córdoba « primer Teniente de Rea que se-había perturbado entre nosotros! ¡No vimos acusados los les Guardias de Infantería: D. Josef de Villamil , Coronel retí—’ ciudadanos pacíficos y honrados,. echados á otros de sus hogares, rado y auxiliar de la misma Secretaría: D. Luis Armero, Ayu otros destinados á las mismas penas , y los demas temblando en dante general del ejército dé Castilla la Vieja: D. T…</t>
  </si>
  <si>
    <t>Villamil, Juan Perez</t>
  </si>
  <si>
    <t>Juan Perez Villamil</t>
  </si>
  <si>
    <t>…vida de V- M. muchos años. guidas por sus luces y conocimientos, que Yo nombraré, presi Ciudad de Ja. Laguna de Tenerife, Noviembre 11 de íííeg.—A dida por mi Consejero de Estado D. Juan Perez Villamil, para •L. R. P. de V. «1.=:Antonio de Villanueva y Castré, Direc.que fijando su atención en todos los ramos de la riqueza pública, tor.rrjosef Antonio Atórales, Censor.rarJiaatt-lÑepoinuceno G»asi en los que dan los alimentos y las materias primeras, como ane…</t>
  </si>
  <si>
    <t>Villanotivamente, Tomas</t>
  </si>
  <si>
    <t>Tomas Villanotivamente</t>
  </si>
  <si>
    <t>…europeos dé su mañana, y las continuará á la misma hora todos los lunes, residentes en sus Estados, anunciándoles haber concedido priva miércoles y viernes que no sean festivos; y D. Tomas Villanotivamente á Meier-Bem-Magrien los puertos de Laraehe, Dar- Va, Médico de Cámara, honorario de S. M. y de número de su baida, Maragrn y Saji para la exportación de granos, maderas, Real Persona dará principio á las de zoología el dia 8 del pro carneros, gállinas, cera,…</t>
  </si>
  <si>
    <t>Villanueva, Alaria</t>
  </si>
  <si>
    <t>Alaria Villanueva</t>
  </si>
  <si>
    <t>…se un Iug3r donde pudiese sepujtar orden de 18 del propio ñus; se lia dignado mandar que á Doña á mi amigo, y me proporcionase algunos hombres para lavar ej Alaría Bárbara García, Doña Alaria Villanueva v Doña Alar a cadáver y cavar la huesa. Viajando como ingleses y servidores Ramona Ruiz, viudas respectivas del cabo D. Cayetano Macha Jo, de S. M. Británica miré como un deber indispensable por mi y de los dependientes D. Miguel Calderón yD. Domingo Carretas…</t>
  </si>
  <si>
    <t>Villanueva, Josef</t>
  </si>
  <si>
    <t>Josef Villanueva</t>
  </si>
  <si>
    <t>…as. Jamas los ingleses guardan en Ruiz Marín: para el de Linares á D. Diego Crespo de León y su casa su dinero: al momento que reciben cualquiera cantidad Luque: para el de Baza á D. Josef Villanueva yTaboada: para van á depositarla en poder de los banqueros, y estos la retienen el de Loja á D. Juan Víctor Lorente; para el de Trujillo á Don en su poder á disposición de su dueño, sin cobrar por ello nin Cirilo Josef Blanco y Muñiz; y para el de Bu jalante…</t>
  </si>
  <si>
    <t>Villanueva, Rafael</t>
  </si>
  <si>
    <t>Rafael Villanueva</t>
  </si>
  <si>
    <t>…s los fuegos artificiales .y la brillante.banda de múri* Cid: de..teniente á.los subtenientes D.r An)tyrp6Ío Tabada y lica de los voluntarios Realistas,dé Falencia, que ha llevado D. Rafael Villanueva: consultor de cirugía al cirujano D. An consigo este ilustre cuerpo. j gel Minerrgrado de subteniente á-los sargentos primeros y cade El intendenté'de Falencia ¡se congratula de que en medio de tes D. Celestino;Sánchez, D; Joaquín Cenares,1 Dijuan Balta multi…</t>
  </si>
  <si>
    <t>Villar, Antonio Martínez</t>
  </si>
  <si>
    <t>Antonio Martínez Villar</t>
  </si>
  <si>
    <t>…jores establecimientos; y si, como estamos Reinosa á D. Jacinto Martin Arauzana: para el de Alcalá de viendo, hemos de subsistir á merced de los préstamos de varias, los Gazules á D. Antonio Martínez Villar: para el de Alcalá compañías inglesas , nuestra vida será muy efímera. de Henares á D. Facundo Martínez Toledano; para el de G¡,, Antes nos quejábamos de la exportación que en metálico braltar á D. Josef Joaqujn Díaz de Ilarraza; y para el de Cor¡2 hacían los…</t>
  </si>
  <si>
    <t>Villaroel, Miguel Ramón de</t>
  </si>
  <si>
    <t>Miguel Ramón de Villaroel</t>
  </si>
  <si>
    <t>…edir á todos aquellos que hubiese podido ofen- Teniendo el Rey nuestro Señor en consideración el mérito ,,d«r y dar mal ejemplo, le perdonen el daño que haya podido y servicios de D. Miguel Ramón de Villaroel, oficial mayor ju „causarles; y rogar á todas las almas piadosas unan sus súplicas bilado de la secretaría de Estado y del Despacho universal de la ,,á las suyas para alcanzar de Dios el perdón de sus pecados.” Guerra, se ha servido concederle honores de su C…</t>
  </si>
  <si>
    <t>Villazan, Francisco Anaya y</t>
  </si>
  <si>
    <t>Francisco Anaya y Villazan</t>
  </si>
  <si>
    <t>…santes descargas de artillería; la pla Tormo y Pont: para el de Guipúzcoa á D. Rafael Aynat y za cubierta de tropa vestida de lujo hizo los honores debidos Sala: para el de Jaén á D. Francisco Anaya y Villazan: para a S. M., que llevando por delante numerosa multitud de bailes, el de Mancha Real á D. Prudencio Fernandez de la Felilla: para que al son de sus instrumentos se advertía bailar enagenados de el de Herrera del Rio Pisuerga á D. Manuel Sotillos Montejo; pl…</t>
  </si>
  <si>
    <t>Villefrancon, Frere de</t>
  </si>
  <si>
    <t>Frere de Villefrancon</t>
  </si>
  <si>
    <t>…nte. Tas leyes, apoyadas en las bases eternas de la moral y la justicia, Cámara de los Pares. como la Nación anhela y todos vuestros fieles vasallos ape Boletín de 2-y de Abrd. El conde Frere de Villefrancon, ar zobispo de Besanzon, nombrado Par por decreto de 23 de Di tecen.” NOTICIAS EXTRANGERAS. ciembre último, entró á prestar juramento y tomar asiento. Mr. el conde de Portalis hizo mención de un proyecto de INGLATERRA. ley relativo i los delitos que-sí comete…</t>
  </si>
  <si>
    <t>Víllefrancon, Frere de</t>
  </si>
  <si>
    <t>Frere de Víllefrancon</t>
  </si>
  <si>
    <t>…sus revoluciones, los extrangeros se llevaban las dos ter S. M. ha nombrado individuos de este Consejo á los señores ceras partes dé sus productos por valor de las mercaderías que conde Frere de Víllefrancon, Arzobispo de Besanzon; conde de importaban eri los puertos habilitados de esta Península, y que Latil, Arzobispo de Reims; conde de Vichi / Obispo de Autun; luego sé exportaban por los españoles para América; y este in marques de Vaulchier, individuo de lá C…</t>
  </si>
  <si>
    <t>Villegas, Francisco</t>
  </si>
  <si>
    <t>Francisco Villegas</t>
  </si>
  <si>
    <t>…dado Húsares del Perú. Teniente D. Pedro Villegas, subteniente »l ejército francés en España la siguiente D. Josef Ignacio González, idem D. Calixto Perez, cirujano Orden del dia. D. Francisco Villegas. „El General en gefe anuncia con dolor al ejército que Luis xvnr Colombia. Subteniente D. Josef María Fajardo. concluyó su ilustre carrera: le sucede su hermano Carlos x. Adicto al E. M. Sargento mayor graduado D. Nolasco Al Soldados: tenemos un nuevo Padre.…</t>
  </si>
  <si>
    <t>Villegas, Francisco Macho</t>
  </si>
  <si>
    <t>Francisco Macho Villegas</t>
  </si>
  <si>
    <t>…á las ocho de la noche de ayer, en Talayera de la Reina á D. Juan de Mena: para la vara de alcal alcance del coronel D. Tadeo Lezama , que marchaba de vanguar de mayor de Yepes á D. Francisco Macho Villegas: para la de dia con la mejor tropa, persiguiendo á Lanza; y este, reunido los Barrios en el Campo de S. Roque á D. Salvador Guerrero: con los pérfidos Velasco y Blanco, salieron de la plaza de Co para la de Fiñana á D. Josef Irazabal: para la de Osuna á Don c…</t>
  </si>
  <si>
    <t>Villegas, Josef</t>
  </si>
  <si>
    <t>Josef Villegas</t>
  </si>
  <si>
    <t>…niente de húsares de Fernando vii; y compañía, D. Josef Cifuentes y Prada, D. Josef de Rada, D. Josef Arencon, subteniente; D. Francisco Mier, id del ba D. Manuel Moscoso Peralta, D. Josef Villegas de la Concha, tallón ligero Leales Corianos; D. Bernardo Quirós, alférez, D. Juan Behic, señores Behic, Tanébot y compañía. con su asistente; D. Francisco Caro , subteniente del batallón de Se halla vacante la plaza de maestra de niñas de la villa de Sto. Dom…</t>
  </si>
  <si>
    <t>…social y política, Rada , la testamentaría dé D. Josef Sánchez Reaño, D, Manuel se hacen mas nobles y mas augustos; todos los vínculos vienen á Moscoso y Peralta, D. Pedro.Tagle, D. Josef Villegas ce la ser más sagrados. No es ya el nombre vanó de una ley impoten Concha y líint, para que en el nuevo término de tres meses acu te y frágil el que se considera en el lazo del matrimonio; es dan por sí ó por sus representantes á percibir de D. Francisco Dios…</t>
  </si>
  <si>
    <t>…erras) en el arsenal de Cartagena, y los otros tus D. Josef Cifuentes y Prada, Le Deist Kivalan, Lesea y compa en Ceuta. En dos años de cárcel en la ciudad de Lorca á Dolores ñía, D. Josef Villegas de la ConchayKint, de Lima; D. Cipria Concepción Navarro. En seis meses de suspensión de empleo á no de Tejada Sánchez, de idem; los testamentarios ó herederos D. Miguel Gumbau, capitán graduado de caballería séptimo de D. Isidoro Reaño, del Perú; D. Pedro Jo…</t>
  </si>
  <si>
    <t>Villegas, Pedro</t>
  </si>
  <si>
    <t>Pedro Villegas</t>
  </si>
  <si>
    <t>…dem D. Lorenzo González, idem D. Josef la mayor prontitud posible. Castro, ídem D. Josef Tapia. Con este motivo el Excmo. Sr. vizconde Digeon ha da dado Húsares del Perú. Teniente D. Pedro Villegas, subteniente »l ejército francés en España la siguiente D. Josef Ignacio González, idem D. Calixto Perez, cirujano Orden del dia. D. Francisco Villegas. „El General en gefe anuncia con dolor al ejército que Luis xvnr Colombia. Subteniente D. Josef María Fajar…</t>
  </si>
  <si>
    <t>Villele</t>
  </si>
  <si>
    <t>…este género de cul del proyecto de ley., y después de haber hablado algunos indivi pas, nombrando igualmente jueces para los impedimentos y em duos de la Cámara, y entre ellos el ministro Villele, se oyeron pates; practicando estó mismo -el Gobernador de las justicias de muchas voces que pedían se diese por suficientemente discutido - Relación y casa do Porto en los procesos de su distrito. Ademas el proyecto, y oirás que no, sobre lo qué también hubo…</t>
  </si>
  <si>
    <t>…n las sinceras expresiones que resonaban por todos los ángulos S. M. ha expedido los decretos siguientes: de la población, repitiendo estos vivas el general francés conde i.° ,,El conde Villele, presidente de nuestro Consejo de Mi D’Arbaud-fougues desde los balcones de su alojamiento, acom nistros, y ministro secretario'de Estado del Despacho.de Hacien pañado de su plana mayor.' 1 da, está encargado interinamente del despacho de negocios extran El 2…</t>
  </si>
  <si>
    <t>Villen, Fernando López y</t>
  </si>
  <si>
    <t>Fernando López y Villen</t>
  </si>
  <si>
    <t>…la obstinación mas infernal Antonio Bernal: para la del Puerto de Santa María á D. Rafael que puede figurarse, hasta el término de cesar los fuegos y ata Abreu: para la de Rute á D. Fernando López y Villen: para la carse á la bayoneta. Mas el valor de los Sres. gefes, oficiales y de Huesear de Baza á D. Mariano Cosío; y para la vara de te tropa arrolló con heroísmo la turba de desesperados tiradores, niente primero de Asistente de la ciudad de Sevilla á D. Juan…</t>
  </si>
  <si>
    <t>Villena, Andrés Torrente de</t>
  </si>
  <si>
    <t>Andrés Torrente de Villena</t>
  </si>
  <si>
    <t>…ra el de Bu jalante á D. Juan gún tanto de comisión. Víctor Navarro. Para Ja vara de alcalde mayor de Hinojosa Cada depositario recibe un número de pagarés impresos, y del Duque á D. Andrés Torrente de Villena: para la de Alhencuando necesita dinero envía á pedirlo con uno de estos; siendo din á D. Juan Pedro Martínez Remacha: para la de Peñaranda ademas una especie de moneda corriente, con la cual se hace de Bracamonte á D. Santos Navarro : para la de Msmbeltran á…</t>
  </si>
  <si>
    <t>Vinccnti, Juan Pedro</t>
  </si>
  <si>
    <t>Juan Pedro Vinccnti</t>
  </si>
  <si>
    <t>…medidas sanitarias bien diferentes de Reglamento dv la Real Caja de Amortización que el Conse las que hasta ahora' se han usado. Se vende en Madrid en la libre jero, de: Hacienda D. Juan Pedro Vinccnti, Director de-ella, pre ría de Pérez, en Bilbao en la de García, y en S. Sebastian en la sentó áS.M. en cumplimiento de lo prevenido en los Realey de imprenta de Batoja, á 8 r». vn. á la rústica. EN LA IMPRENTA P.EAL.</t>
  </si>
  <si>
    <t>Vincy, Vasserot de</t>
  </si>
  <si>
    <t>Vasserot de Vincy</t>
  </si>
  <si>
    <t>…lero de la ciudad, las autorida zos, poniendo al lado.de S. A. por ayudantes de campo á los des civiles y militares, muchos oficiales españoles é infinitas per Sres barón de Gady, barón Vasserot de Vincy, conde de Cour- sonas de todas clases han concurrido igualmente á tan piadoso ten, mariscales de campo, y al coronel Granenried de Bloiiay, acto, para mezclar sus lágrimas y sus oraciones con las de los y se conserva el Estado mayor general del mismo cuerpo.…</t>
  </si>
  <si>
    <t>Vintent</t>
  </si>
  <si>
    <t>…f. &lt;i Los Reyes nuestros Señores y SS. A A. el Príncipe Maximi Punir kP de Diciembre. .. . liano y augusta Hija, venían en una misma carretela descubierta, Antes de ayet S. E. el -barón Vintent ,1 Embajador de Ans“ proporcionando asi al inmenso concurso de que Via estado cubiertria, presentó al Rey antes de misa;en:audiencia particular-una &gt;to el tránsito, el. placer de contemplar los rasgos no menos de los carta de S. M. 1. notificándole el matrimo…</t>
  </si>
  <si>
    <t>Vinucsa, Matías</t>
  </si>
  <si>
    <t>Matías Vinucsa</t>
  </si>
  <si>
    <t>…avegación, cuyo capitán D. Santiago Chi- déla Compañía de Jesús, el dia 17 de Marzo de este año, por rini, v varias cartas que había visto el mismo Amengua!, refe- «1 alma del Dr. D. Matías Vinucsa , cura qué fue de Tamajon, ria’n qué Urdaneta había'entrado en la ciudad de Maracaib*, y capellán de Honor de S. M. &amp;c., asesinado en la cárcel de la tomado én la Laguna tres flecheras, dos goletas y un bergantín Corona de. esta corte el 4 de Mayo de 1811: po…</t>
  </si>
  <si>
    <t>Vinuesa, Matías</t>
  </si>
  <si>
    <t>Matías Vinuesa</t>
  </si>
  <si>
    <t>…serlo, será preferido en igualdad de cir— dianato de Tarazona, vacante por la desgraciada muerte del be-' cUttstancias presentando testimoniales de su Ordinario : no han demérito D. Matías Vinuesa, á D. Antonio I-acasay Canónigo: de haber sido adictos al llamado sistema constitucional. Serán adde Jaca: para la Canóngfa de Córdoba, vacante por muerte dé-1 mitidosá firmar la oposición presentando ó remitiendo al Exce D. Juan Treviila , á D. Fernando Herm…</t>
  </si>
  <si>
    <t>…ico discurso. El Excmo. Sr. Conde de gloriosos timbres será sin duda el horroroso asesinato cometido Miranda presidió la función en nombre de S. M. con asistencia en eí Presbítero D. Matías Vinuesa, Capellán de honor de S. M., de los Excmos. Ayuntamiento, Conde Bourmont, Comandante hallándose preso en la cárcel de la Corona el dia 4 de Mayo general del ejército aliado , y su Estado mayor, Generales de las ide 1821. ordenes religiosas, RR. Obispos, de do…</t>
  </si>
  <si>
    <t>…a de las doce do de Hafienda. . la mañana. Ei verdadero siervo de María, ó historia del origen de los También se ha dignado nombrar á D. Angel Sixto, Director Servirás, por el Dr. D. Matías Vinuesa, Capetlan*de honor y que ha sido del Banco nacional de S. Cárlos, Contador de la Ca Predicador de S. M., y Arcediano titular que fue de Tarazona. ja de Amortización. Este libro, impreso un año antes de haber sida su autor cruel mente asesinado , contiene máxi…</t>
  </si>
  <si>
    <t>…róximo: lo que se avisa.al público para su inteligencia. las leyes del 21 de" Setiembre y 27 Véndimiatre, áñó i.° 2.0 „Que los cargamentos de estos buques paguen los dere __El Dr. D. Matías Vinuesa, capellán de Honor de S. M. y. chos de aduana del misino modo que si. fuesen importados por arcediano de Tarazona, sin otro delito que su decidido amor al franceses de los puntos mismos de donde procedían los buques Ef.v nuestro Señor y á la Religión, fue pre…</t>
  </si>
  <si>
    <t>Vire</t>
  </si>
  <si>
    <t>…s dispo ra que con tanto heroísmo ha sostenido vuestra constancia. Pri siciones convenientes para poder presentar á la mayor brevedad meramente, advierto en la proclama del Excmo. Sr. Vire)- de J el resultado del encargo que S. Al. se ha servido cometerle. del actual anuncios de una paz próxima , la mas conveniente á Mientras tanto le ha parecido consignar en un documento pú los nueblos, pues que podrán concillarse los intereses de los espa bli…</t>
  </si>
  <si>
    <t>Virey</t>
  </si>
  <si>
    <t>…vmd M. Puchen, inserte gresar al seno de vuestras familias: os lo permite desde luego, y en su diario á la mayor brevedad posible la declaración siguiente, «árgano suyo el Excmo, Sr. Virey de este reino, os ha anunciado que dictó al Sr. Cura de Ossagés, en el departamento de Landes, la libertad en que estáis de dejar el servicio militar : vuestro dig ■y que ímpió después con su propia mano, cuyo original conservo. no General el Brigadier D. San…</t>
  </si>
  <si>
    <t>…esde Buenos-Aires con fecha de 4 de Diciembre últi mandando 6^ hombres, no se atrevió á buscar nuestro ejército, mo ¿ Rio-Janeiro. cuya fuerza era inferior. Entre tanto el Exento. Sr. Virey obró „E1 General Cruz á la cabeza de 59 hombres fue batido en como quiso, y ocupó el punto de Sorasora para comunicarse los campos de Oruro por los Generales Serna, Valdés , Olañeta, conmigo. Antes de esta reunión bien pudo nuestro ejército ba y Carratalá, ha…</t>
  </si>
  <si>
    <t>…s leguas de la ciudad, donde dispuse que en sus inmediaciones. las dos mitades de granaderos cargasen su retaguardia , que fue Parte del Sr. brigadier D. Valentín Ferraz al Excmo. Sr. Virey. desecha según costumbre. Esta carga, que tuvo t3n feliz resultado Excmo. Sr. En cumplimiento de las órdenes de V. E. salí de como las anteriores, les obligó á que su grueso, compuesto de la posta de Apo á las siete de la noche del día de ayer con la ocho mit…</t>
  </si>
  <si>
    <t>…aya hecho acreedor á la conside Valdés el batallón de cazadores y dos escuadrones, que habian ración pública. No obstante, faltaria á mi deber si no manifes sido conducidos por el Sr. Virey, marchando de vanguardia al tase á V. E. que el comandante del escuadrón de granaderos de Desaguadero: en el tránsito se le unieron el batallón de partida la guardia D. Cirilo Echezarraga y los capitanes del mismo cuer rios y dos escuadrones cazadores dragone…</t>
  </si>
  <si>
    <t>…no dudo destruya en parLos avisos de Constantinopla de 10 y 17 de Mayo contienen ' te el miserable resto de los rebeldes antes de su llegada á los puer lo que sigue: tos. El Excmo Sr. Virey con parte del ejército se hallaba el 25 Aunque durante el Ramadan haya ordinariamente calma de del corriente en Chucuito, y el mismo día entró en Puno con negocios, no ha cesado la Puerta en la primera semana de des otra división el benemérito mariscal de cam…</t>
  </si>
  <si>
    <t>…ron para lado del Desaguadero, libres de enemigos; y el ejército triunfan vuestra total ruina, si permanecéis inas tiempo obedeciendo á los te y orgulloso- á las órdenes del Excmo Sr. Virey, camina ace que con capa de amigos, y lisonjeándoos con el dulce nombre leradamente sobre Puno, ansioso de encontrar enemigos menos de patria, son vuestros verdaderos enemigos. disparar acaba sin de que cobardes apenas un fusil los d« la desgracias acaecida l…</t>
  </si>
  <si>
    <t>…gavilla de constitucionales que se batió á inme cho con los cuatro impresos de las Reales órdenes y bando del diaciones de Tarancon, fue condenado á la misma pena en vista Excmo. Sr. Virey, para que publicándose y poniéndose en eje» de la sumaria que se le formó al efecto en 26 del mismo mes, cucion todo su contenido, se extinguiese el sistema constitucio cuyo castigo se ejecutó) el siguiente dia 27. nal; y el 21 del corriente domingo se verifi…</t>
  </si>
  <si>
    <t>…lo lo hasta Cartagena los mas respetables vecinos á caballo. mandado con general complacencia de la tropa y demas habi GUATEMALA. tantes.) Parte del Excmo. Sr, Canterac al Excmo. Sr. Virey. Trágica muerte del Bey de los Mosquitos. Excmo. Sr.: En fiel observancia de la superior determinación Hallándose S. M. una tarde algo acalorado se acostó, y que de V. E., fecha 12 del presente mes, respecto def restableci dándose dormido fue asesinado por la…</t>
  </si>
  <si>
    <t>Virrey</t>
  </si>
  <si>
    <t>…Poderoso libertador del Sud, ha dejado de exis ni dormir ocupó el Desaguadero. Puesto el puente á disposición tir : convenceos de que los llamados libertadores no tienen otro del Sr. Virrey por el oficial enemigo Machuca con tres oficíale* objeto de sus empresas que el interes personal, la ambición j el mas, 140 hombres, 1 piezas de á 4 y las municiones respectivas engaño, la violencia y rapiña. La anarquía precede á sus pasos: no le ha quedado…</t>
  </si>
  <si>
    <t>Virués, Jósef</t>
  </si>
  <si>
    <t>Jósef Virués</t>
  </si>
  <si>
    <t>…trapunto explicado en seis lec el campo. ciones. Obra original: dedicada á S. M. la Reiva nuestra Seño En las grandes ciudades por lo común muer; uno de cada 2 5 ra (Q. D. G.) por D. Jósef Virués. Esta obra, que «1 autor ó 30. El menor grado de mortandad que se ha visto ha sido presenta como nueva en Europa, ha tenido la aprobación (según cuando de cada jo solo ha muerto uno al año. se lee en el prólogo) de los profesores , asi extrangeros como es &gt; D…</t>
  </si>
  <si>
    <t>Vitoriano, Car D- Alberto</t>
  </si>
  <si>
    <t>Car D- Alberto Vitoriano</t>
  </si>
  <si>
    <t>…En la'tarde del dia 20 del corriente se dignó el Rey nuestro teniente D. Miguel Mérida, y de subteniente al sargento primero Señor, con S. M. la Reina, los Sermos. Sres. Infantes D. Car D- Alberto Vitoriano. los María; Gefe principal de la Real Academia de S. Fernando, Batallón de Cazadores. El empleo de coronel efectivo de in y D. Francisco de Paula con sus augustas Esposas las Sras. In fantería al primer comandante D. Manuel Manzanedo: grado de fantas Doña Mar…</t>
  </si>
  <si>
    <t>Vivaldi-Pascua</t>
  </si>
  <si>
    <t>…ingrato , y ennegrece la plata. tro y de dos años, llegó á Genova el 20 á medio dia. Se ha alo Químicas. Para determinar los principios elementales de esta jado en el palacio del duque Vivaldi-Pascua. S. A. S. hizo una agua me valí, privado de otros instrumentos químicos, de algu visita á SS. MM., y á la una de la tarde volvió ei Príncipe con nos reactivos; y de las pruebas hechas con ellos al intento puede la Princesa su esposa á la corte*, donde comiero…</t>
  </si>
  <si>
    <t>Vives</t>
  </si>
  <si>
    <t>…que se vendiese, y el magistrado «xactas. Aqiii ¡fózamoe tranquilidad, gracias á.las disposiciones ha dado orden para que se quemase la cuerda. jr actividad de este Gobernador el Sr. Vives y demas autorida■dcs, para .que cata isla conserve siempre su unión con la madre La Real Academia latina Matritense hace presente al público Patria, á pesar de las tentativas de algunos hijos desnaturaliza que por Real orden publicada en el Real y Sdpremo Con…</t>
  </si>
  <si>
    <t>…ay la plaza de Veracruz desde el 13 de Setiembre, con ar no esperaron para tirarla al suelo las órdenes de nuestro benemé reglo á impreso y cartas particulares. rito Gobernador el Sr. Vives. Al momento se cantó en esta ciu El 22 vimos ya el fuerte de la Concepción cubierto de saquidad un solemnísimo Te Deum, concurriendo á la festividad todas llos, con otras maniobras que anunciaban el rompimiento del Jas Autoridades civiles y militares. Al prin…</t>
  </si>
  <si>
    <t>Vives, Francisco</t>
  </si>
  <si>
    <t>Francisco Vives</t>
  </si>
  <si>
    <t>…n de ajustarse por se El Rey nuestro Señor se ha dignado confirmar en el empleo parado. Se le da ademas 15 ducados para casa y un pedazo de de Capitán general de la Isla de'Cuba á D. Francisco Vives;agra- tierra en una dehesa. Los pretendientes se dirigirán al Ayunta ciándole al mismo tiempo con la Gran Cruz de la Real y dis miento. tinguida Orden de Carlos m, en atención á su fidelidad, distin De Real orden se saca á pública subasta el sumiuistro del gu…</t>
  </si>
  <si>
    <t>Vives, Francisco Dionisio</t>
  </si>
  <si>
    <t>Francisco Dionisio Vives</t>
  </si>
  <si>
    <t>…ndrán al margen del memorial en que 2.0 A los demas cuerpos del ejército de la Isla de Cuba que se soliciten. Todos los demas actos, escrituras, ejecuciones, apre su digno Capitán general D. Francisco Dionisio Vives juzgue se mios, testimonios y obligaciones se han de extender en papel del hayan distinguido por su disciplina, amor y fidelidad á mi Per sello cuarto. sona , les concedo la distinción de llevar en sus banderas y es Art. 77. En las oficiéis principales de la…</t>
  </si>
  <si>
    <t>…á la Corona con un poder discrecional, cuanto el número particularmente el digno gefe que está á su cabeza el general se aumenta incesantemente después de los grandes acontecimien D. Francisco Dionisio Vives, que .ya la había salvado de un tos del continente de Europa. No dudaré en decirlo: si no reno naufragio, y la condujo en tan importante momento por el váis hoy el alien-bill os vereis de aquí á tres meses en la preci sendero del honor al punto único en que c…</t>
  </si>
  <si>
    <t>…aciones.') En consecuencia se insinuándole al mismo tiempo nuestro deseo de que se continúe ha enviado este escrito á una comisión para que dirija la impre él mando de esta Isla á D. Francisco Dionisio Vives, su actual sión de ella. Gobernador y Capitán general, como la copia inclusa de la mis Mr. Hume invita á Mr. Wynn, presidente de la comisión ma acta lo testifica. del registro, á que se explique sobre un tratado que se dice ha „Nosotros, Señor, nos apresuramo…</t>
  </si>
  <si>
    <t>Vizcarra, Josef</t>
  </si>
  <si>
    <t>Josef Vizcarra</t>
  </si>
  <si>
    <t>…española compuesta Ayudantes de la presidencia. Capitán Jj. Josef Perrochena, del navio Aña, de cinco fragatas y una corbeta. Se conjeturaba subteniente D. Domingo Encalada, idem D. Josef Vizcarra. que á la fecha podría estar en el puerto de Chiloe. Añade que Ayudantes de Riva Agüero. Teniente coronel D. Rafael con motivo de esta noticia la expedición que debia salir de Val Reina, sargento mayor D. Josef Antonio de la Banda, capitán paraíso para invadi…</t>
  </si>
  <si>
    <t>Vizmanos, Manuel Leonardo</t>
  </si>
  <si>
    <t>Manuel Leonardo Vizmanos</t>
  </si>
  <si>
    <t>…la noche del 12 del corriente (es la de Andra- y D. Joaquín Dionisio Lázaro: para la fiscalía del mismo tribu de). Las cuadrillas de ladrones y asesinos se multiplican prodi nal á D. Manuel Leonardo Vizmanos: para una plaza de oidor giosamente, y no hay autoridad de provincia alguna que baste á de la chancilleríá de Valladolid á D. Esteban Moyano : para contener ni exterminar los'crímenes, y el delito queda impune. otras dos de oidor de la de Granada á D. Manuel…</t>
  </si>
  <si>
    <t>VVedle</t>
  </si>
  <si>
    <t>…perdió la esperanza de poderlo conservar. guiente de una carta de Montevideo, su fecha 4 de Abril. — Ayer dia de S. Juan se iluminó ia fonda Meurice , donde es „E! Jano, de Leith, capitán VVedle , entró esta mañana en tá alojado S. A. R. el Infante D. Miguel, en honor de los dias este puerto de vuelta de la pesca la ballena, y dará la vela del Rey Juan vi. para Londres dentro de pocos dias. Salió de las Malvinas el 10 — Se observa hace mucho tiempo q…</t>
  </si>
  <si>
    <t>W, Fstifaxm</t>
  </si>
  <si>
    <t>Fstifaxm W</t>
  </si>
  <si>
    <t>…ce á la nación ; que todos los delegados bolo, y «ludiendo a sus palabras, que*lo indican, digamos todos: deí pueblb^pn, responsables y por consecuencia’ destituibles. Nos Viva el Sr. D. Fstifaxm W (W m augusta £ i tasa y tallamos, atacias al ministerio’realista, muy lejanos de la época FamiNa,,&gt; en qjie tetííap algún imperiq semejantes principió*. No puede pues Madrid a$ dt Jitwg. füirmpise ninguna pposicion sino bajo un lenguaje i y aun anadia» El Exc…</t>
  </si>
  <si>
    <t>Washington, Juan Soriacónsul de</t>
  </si>
  <si>
    <t>Juan Soriacónsul de Washington</t>
  </si>
  <si>
    <t>…te imposible. tedral, y por el de IX Ramón Laplaaa á otra de la de Lérida, á He aquí el extracto de la carta del teniente Clapperton al D. Juan Andrea y Aparicio, D. jpan Puerto y D. Juan Soriacónsul de Washington , fecha en Lañóla el 2 de Febrero de 1824. no: para dos canongías de la iglesia catedral de Sobona, vacantes „Con el mas profundo dolor tengo que anunciaros la muerte de por promoción de D- Félix Herrero á la canongía doctoral de la tni amigo el doctor Walter…</t>
  </si>
  <si>
    <t>Webb</t>
  </si>
  <si>
    <t>…municione!, pies de altura; la cual excede en mucho á las elevaciones medidas banderas, inclusa la llamada general del Perú, cajas de guerra, por Mr. Humboldt en América, y por el teniente Webb en los equipages, imprenta &amp;c., de tal modo que el caudillo Santacruz, mismos climas de la Himalaya hacia las fronteras del Thibet. aterrado, y sin contar apenas 20 hombres de los 50 con que ha Según las relaciones del mismo Gerard marcaba el termóme bía ocup…</t>
  </si>
  <si>
    <t>Weis, Isidoro</t>
  </si>
  <si>
    <t>Isidoro Weis</t>
  </si>
  <si>
    <t>…ia anterior, la que se fue después de de la Real Casa y Corte, se ha servido convocar 4 junta general una corta conferencia con el General. á los acreedores de la testamentaría de D. Isidoro Weis, para el El 16 amanecieron las lanchas fondeadas en Macambo, y ía domingo 22 de Febrero próximo, á las rr de su mañana, en la noticia á nuestro destacamenso én la isla de que los disidentes Escribanía de provincia que despacha por 'habilitación D. Fran trabaj…</t>
  </si>
  <si>
    <t>Wellaston</t>
  </si>
  <si>
    <t>…50. Fin de ines 102 , 20. dro nos anticipamos á delinear. Uno de los periódicos científicos de Londres anuncian que el El dia señalado para la ceremonia , que siempre es un domin doctor Wellaston acaba de conseguir un resultado muy impor go, los doce Pares de Francia, ó en su defecto-los 'Prínc’pes de tante de cierta operación , que consiste en descomponer el-agua signados para representarlos, se retinen por la mañana vestidos</t>
  </si>
  <si>
    <t>Wellington</t>
  </si>
  <si>
    <t>…gratula cbn V. M. por tan portentoso suceso, que Ha eo-fido aqui la voz de haber habido una gran junta en casa asegura el bien de toda la nación que felizmente gobierna V. Al. del lord Wellington, con motivo de hallarse enfermo, en la que Constante en sus principios, está pronta á sacrificarse por soste se habían tratado asuntos de mucha importancia. ner los derechos de la soberanía; y aseguramos a V. M. en re __Se ha leido por tercera vez en la Cámar…</t>
  </si>
  <si>
    <t>…mparar á los que arrastraron á su delito. DisíCantillon, soldado miserable, tenia tanto derecho para asesi panse como la niebla las miserables tentativas sobre Jimena , Car nar al duque Wellington como tenia una reunión de Reyes cristia tagena, Estepona; yfingen desembarcos en los últimos ángulos del nos (O para enviar á Bonaparte á Sta. Elena! Yo no creo que reino, esperanzados en que la tardanza del desengaño les dará pueda haber una proposición mas…</t>
  </si>
  <si>
    <t>Wheclwriqht, William</t>
  </si>
  <si>
    <t>William Wheclwriqht</t>
  </si>
  <si>
    <t>…un tiempo en que se podía temer debía esperarse de los acontecimientos ocurridos. Véase un ex con razón la excesiva acumulación de propiedad en manos de los tracto de la carta del capitán William Wheclwriqht, fecha en establecimientos religiosos; pero es preciso convenir en que estos Guayaquil el 18 de Marzo. tiempos están muy distantes de nosotros , y que las inquietudes ,,Yo dejo á Lima en poder de los españoles, los cuales en manifestadas sobre esto no son ape…</t>
  </si>
  <si>
    <t>Willis</t>
  </si>
  <si>
    <t>…del evangelio y alivio de la humanidad.’ al ataque. ! , J;. . ... „Carvalho, el último presidente, logró escaparse acogiéndo INGLATERRA. se á bordo del navio de S. M el Irtvd. El capitán Willis, del na vio Brazen, se opuso á que lo entregasen á un gran número de . ^ ; ¡Andrés £ de Noviembre. descontentos de los residentes ingleses á quienes hablan perjudi Fondos públicos. Tres por 100 consolidados 96$. cado gravemente Carvalho y sus partidarios en l…</t>
  </si>
  <si>
    <t>Wilson</t>
  </si>
  <si>
    <t>…s. Este trigo se encuentraenterrado 17 hombres pertenecientes á la tripulación, y pasageros en dos capas separadas por unos pedazos de tejas romanas y del Colville, que mandaba el capitán Wilson , y naufrago en YVest- otros materiales, bajo el cual hay otra capa de una materia blan Bay. Uno de dichos pasageros, llamado HenriqueGossling, tuvo ca , ligera y sin sabor, hecha polvo, la cual creen algunos seala singular serenidad de ánimo de rasgar un ped…</t>
  </si>
  <si>
    <t>Wirmbs, Bartolomé</t>
  </si>
  <si>
    <t>Bartolomé Wirmbs</t>
  </si>
  <si>
    <t>…ajos. que este arreglo será variado según Ls circunstancias. El profesor de la escuela de grabado y estampado de música Al regresar la Aurora de Pisco quiso el almirante Guise exi D. Bartolomé Wirmbs tuvo la honra de presentar igualmente á girle derechos.de bloqueo del Callao con arreglo á ¡as órdenes de SS. MM. y A A. ejemplares de las últimas impresiones hechas en Bolivar. En vista de esto el capitán Prescot escribió oficialmente su establecimiento.' á…</t>
  </si>
  <si>
    <t>Wolterbeck</t>
  </si>
  <si>
    <t>…elas despachado con pliegos desde el puer Inexpugnable de 104, ti Dubliny el itrceucible de 74 se están re to de Mahon el teniente ClitFord Jvocq-Van-Brugel, ayudante parando. del almirante Wolterbeck, que manda la escuadra de los Países __La población de las islas británicas se componía en 1821 de Bajos en el Mediterráneo: ha traído la noticia de que á resultas Habitantes de Inglaterra.......................................... 11.261,437. de la contestaci…</t>
  </si>
  <si>
    <t>XEAlSS, Anto</t>
  </si>
  <si>
    <t>Anto XEAlSS</t>
  </si>
  <si>
    <t>…e Iguña á D. Juan Antonio Ruiz de fragata. (Se continuarái) • • • Carabantes: para la de Jimena á D. Rafael MaríaDonnet: para la de Ubrique á D. Juan Periañez : para la de Tabal a D. Anto XEAlSS 10TERIAS. nio Pacheco Padilla: para la de Sanlucar deBarramedaá D. Do Noticia dé los pueblos donde han cabido los premios mayores mingo Salinas-, para la de Sigíienza á D. AtanasioCalvo Antón: de luReal lotería moderna en el sorteo de este dia. ■ ■■* para la…</t>
  </si>
  <si>
    <t>Yandiola, Juan Antonio</t>
  </si>
  <si>
    <t>Juan Antonio Yandiola</t>
  </si>
  <si>
    <t>…tan costosa y sin objeto. El partido que se titula republica callarán los nombres de los contribuyentes que lo supliquen. no en el Perú, es evidentemente una menoría ó facciosa ó —D. Juan Antonio Yandiola, tesorero general en el ministerio incapaz. de Canga Argiielles, y ministro de Hacienda cuando el Rey Las autoridades españolas han mirado en Lima por los intere Fernando estaba preso en Cádiz, llegó á Burdeos hace algunos ses del comercio, muy persuadidas de…</t>
  </si>
  <si>
    <t>Yeli</t>
  </si>
  <si>
    <t>…, por conato de robo, fue condenado eí 6 de Auril último ba sus velas en todos los mares, y que desde entonces se Ve arruinado i cumplir los ocho ¿ños de presidio impuestos por el juez Yeli por los corsarios¡ cuando los corsarios de Tierra-firme bloquea en 26 de Marzo de 1821 y dos años mas de recargo. ban á Cádiz en aquella desventurada época, y apresaban Sin de Juan Perez, soldado del 2.0 batallón de Guipúzcoa, natural fensa nuestros buques me…</t>
  </si>
  <si>
    <t>Yeves, Antonio</t>
  </si>
  <si>
    <t>Antonio Yeves</t>
  </si>
  <si>
    <t>…el mas acomodado para que pudieran disfru Bendito Miranda: para la de Jorqucra á D. Francisco Galindo: tarla ei mayor número posible de espectadores: á una distan para la de Ita á D. Antonio Yeves: para la de Fortuna á Don cia proporcionada se había dispuesto un gran circo de sillas para Luis Antonio Meoro: para la de Portillo á D. Lucas Gutiérrez: las señoras y personas de distinción. La concurrencia á estos para la de Torrelavega á D. Josef Benito Gu…</t>
  </si>
  <si>
    <t>Yirey</t>
  </si>
  <si>
    <t>dis y tr.uy propias del Excmo. Sr. Yirey, pues como españoles ANUNCIOS. todos ios que defendemos los derechos de ia nación )l clel Rf,Y en estas provincias de ultramar, no debemos ocuparnos en mas tAS CARTAS DEL FILOSOFÓ X.VS'CTÓ. que contribuir á su gloria, y seguir las decisiones que en las vici s…</t>
  </si>
  <si>
    <t>Young</t>
  </si>
  <si>
    <t>…cular del Ministerio de la Guerra sobre el sueldo que hari dé tros decimos qué quien lo pagará será Lisboa. disfrutar los oficiales que no se hallen en servicio activo 6 en to- E! capitán Young está reconociendo' actualmente los tras mision. . portes reunidos en Deptíord. Se creé qué están destinados par» Con motilo de dudas suscitadas por los oficiales de Cuenta y Portugal. Razón de la plaza de Ceuta sobre el sueldo que debía abonarse __Acaban de l…</t>
  </si>
  <si>
    <t>Yuginac</t>
  </si>
  <si>
    <t>…de la santa iglesia cate dral de Badajoz, en que solicita no se le exijan los dos años de Lóndres 28 de Octubre. vacante prevenidos en la bula da su Santidad de 26 de Junio de El general Yuginac, secretario del presidente de Haití, ha di 1818, por la permuta que hizo de la prebenda que obtenia en rigido á su corresponsal en Lóndres una carta cuyo extracto es Granada, con la que actualmente posee, que servia D. Serafín el siguiente: . Valenzuela; y en…</t>
  </si>
  <si>
    <t>Zambra-, Juan</t>
  </si>
  <si>
    <t>Juan Zambra-</t>
  </si>
  <si>
    <t>…ninguna María Calero y Cubas.zcTgnacio de Aragón y Sanabria, vicario fractura, y que esperaban salvarla. Cualquiera que fuese el valor eclesiástico.—Francisco Mateo de Giua.~Ii)f. D. Juan Zambra- de que estaba dotada esta joven, confiesa ella misma que perdió no, cura.=Por acuerdo del Ayuntamiento, Josef de Campo- eritéramente-el conocimiento desde el punto que Harris exclamó: Redondo, secretario.” jgran Dios! el globo se vuelca.....¡somos perdidos! T…</t>
  </si>
  <si>
    <t>Zamcorro, Martin Alonso de</t>
  </si>
  <si>
    <t>Martin Alonso de Zamcorro</t>
  </si>
  <si>
    <t>…Madrid ij de Febrero. esclavos griegos. Lps buques tunecinos han abandonado con esta noticia la escuadra turca del golfo de Lepanto para venir al so S. M. se ha dignado agraciar á D. Martin Alonso de Zamcorro de su Soberano. brana, Maestrante de Ronda, con la Cruz supernumeraria de la Es do esperar que esta expedición sea mas decisiva que la de Real y distinguida Orden de Cirios 'tu , en atención á las cir Argel. cunstancias que concurren en este sugeto. — Del 9 a…</t>
  </si>
  <si>
    <t>Zamora, Juan</t>
  </si>
  <si>
    <t>Juan Zamora</t>
  </si>
  <si>
    <t>…, y el tercero de alivio, empezando á contarse desde ma graduado D. Josef Callejas. ñana martes 21. Granaderos á caballo. Teniente D. Valentin Calderón. Lanceros del Perú. Capitán D. Juan Zamora , alférez D. Ja Acabamos de ver »» ,-apel público de Buenos-Aires de 30 de vier Grados. Junio el bando delVbey la Serna, de fecha ri de Marzo, com Departamento de Marina. Capitán de navio D. Pascual Vi puesto de varios artículos, aboliendo el sistema constitu…</t>
  </si>
  <si>
    <t>Zavala, Antonio</t>
  </si>
  <si>
    <t>Antonio Zavala</t>
  </si>
  <si>
    <t>…yor parte de roble, encina y linda a poniente con un pico de los pozos y camino alto dc Chalabor; se compone de 5600 huebras de diferentes cr.iidades, y martin, mediodía tierra de D. Antonio Zavala, vecino de Ma está valuada en 336,260 rs. vn. En el lugar de Ituero una casa drid, y otra de D. Diego del Rio, y norte longcra del mismo ue habita D. Juan Blas Fernandez, en 7$ rs. Una panera, que Rio, la que comprende 37 fanegas, 4 celemines y 8 estadales, i…</t>
  </si>
  <si>
    <t>Zavala, Domingo</t>
  </si>
  <si>
    <t>Domingo Zavala</t>
  </si>
  <si>
    <t>…contestó que los Oficiales que se quejaban eran Pagador general del mismo al que lo es del de Castilla la Nueva, todos; los periódicos eran el Tamoyo y ti Centinela , y Jos indivi D. Domingo Zavala; y Secretario de la intendencia general del duos eran los tres Andradas como redactores del primero y cola ejército al Comisario de Guerra D. Fernando Martínez Monge, boradores del segundo, y acusados como gefes de un partido se en atención á los méritos, lea…</t>
  </si>
  <si>
    <t>Zavala, Pedro</t>
  </si>
  <si>
    <t>Pedro Zavala</t>
  </si>
  <si>
    <t>…estro Virey que había quedado en Puno dando descanso á La mitad de la guardia de V. E., mandada por su capitán la d ¡visión que subia de Lima, y acababa de hacer la extraordinaria D. Pedro Zavala , se condujo como era de esperar , y la de ca marcha de Torata y Moquegua á Lima , y de esta capital á Pu zadores dragones y dragones americanos, al cargo del ayudante no, se nos reunió el 27, y tomó el mando. Por supuesto que .Manteca del primero, y del teni…</t>
  </si>
  <si>
    <t>Zea</t>
  </si>
  <si>
    <t>…lgaduras aumentaba el brillo de esta fiesta. nipotenciario cerca del Rey de Inglaterra; y hasta tanto que se El ruido de Jas campanas y el toque de las cajas y músicas presente el Sr. Zea despachará dicho Ministerio D. Luis María militares anunció al fin la llegada de nuestros augustos Sobera Salazar, Secretario de Estado y del Despacho de Marina. nos, y adelantándose el corregidor presentó á S. M. en una ban deja las doradas llaves de la ciud…</t>
  </si>
  <si>
    <t>Zea, Salvador de</t>
  </si>
  <si>
    <t>Salvador de Zea</t>
  </si>
  <si>
    <t>…ntes por fallecimiento de 6 en pasta. D. Ju3n de Sevilla y ascenso de D. Diego Sánchez de la Torre á Simón de Nantua ó el Mercader forastero. Obra que merece ración de la misma, á D. Salvador de Zea y D. Juan Buzo; y el premio ofrecido por la sociedad de instrucción elemental y de para otras dos medias raciones de la iglesia catedral de Calahor enseñanza mutua de Paris, en favor del libro mejor y mas á pro ra , por fallecimiento de D. Leandro Alcázar y D. Julián Ruiz p…</t>
  </si>
  <si>
    <t>Zengotita, Joaquín</t>
  </si>
  <si>
    <t>Joaquín Zengotita</t>
  </si>
  <si>
    <t>…la razón: que nues diencia de Sevilla á D. Juan Crisóstomo de Frías: para alcalde tros antepasados se han manifestado én el arte de escribir los del crimen de la misma audiencia á D. Joaquín Zengotita para amigos de esta razón hasta en lo mas atrevido; y que en ellos la otra de la Chancillería de Valladolid á D. Pedro Regalado Mag libertad del tono y de la expresión se ha unido siempre á una dalena ; para dos plazas de alcaldes del crimen de la audiencia d…</t>
  </si>
  <si>
    <t>Zengotita, Joaquín de</t>
  </si>
  <si>
    <t>Joaquín de Zengotita</t>
  </si>
  <si>
    <t>…del modo que se reiiere en el miso que se po Asimismo se ha servido S. M. conceder la correspondiente ne á continuación del discurso. ,,Hace algunos.años, se dice en el licencia á D. Joaquín de Zengotita y D. Lorenzo Maria Forre „aviso, que habiendo saqueado un duque de Brunswick, que v; ras , electos alcaldes del crimen dé la audiencia de Sevilla y de la „decía obispo de Halvemadt, el colegio de Jos jesuítas de Fadcrr'</t>
  </si>
  <si>
    <t>Zengotita, Joaqúiní</t>
  </si>
  <si>
    <t>Joaqúiní Zengotita</t>
  </si>
  <si>
    <t>…ración, establecida por Mr. Malau en Águas-Viyas, cerca NepomucenoPrat*: para el de letras de la ciudad de Cuenca a de su casa, á la puerta de la ciudad; y el decreto que acaba dé D. Joaqúiní Zengotita ; para el de Orense á D. Juan Antonio dar el Consejo de Estado de Lausania contra estos sectarios mani Rama y Arcas: para la vara de Alcalde mayor segunda de Cór fiesta que habían hecho prosélitos en el cantón de Vaud. doba á D. Francisco González Argandoña:…</t>
  </si>
  <si>
    <t>Zerezo, Fernando</t>
  </si>
  <si>
    <t>Fernando Zerezo</t>
  </si>
  <si>
    <t>…ues este nombre proscrito tanto tiempo há por vosotros, dichos Abelenda, Tapia, Barbet, D. Isidoro Varela de Seijas y vuelve á resucitar por vosotros mismos. No dejareis en verdad D. Fernando Zerezo. En geografía los referidos Rodríguez Ca de recordar la ¿poca en que los cristianos del Oriente, próximos sas, Monelos y Pereira. En navegación Diez, Valentín, Abelen á ser oprimidos por los soldanes de Alepo, imploraron el auxi da y Perez Tapia. En álgebra e…</t>
  </si>
  <si>
    <t>Znmarán, Manuel</t>
  </si>
  <si>
    <t>Manuel Znmarán</t>
  </si>
  <si>
    <t>…Ramón García: la tenencia coronela del mismo al se 6,785.... 50a............................ Madrid. gundo comandante D. Mateo Ramirez: grado de teniente coro nel á los capitanes D. Manuel Znmarán, D. Pantaleon Corba- ‘ AVISO. lán y D, Josef Gregorio Osma: de capitán á los tenientes Don Penctrado'S. M. de la importancia del estudio de la minera Hipólito Guerrero, D. Rafael Sarmiento y D. Estanislao Sán logía se ha digitado mandar que la enseñanza de es…</t>
  </si>
  <si>
    <t>Zocrar, Justo Linda Calle y</t>
  </si>
  <si>
    <t>Justo Linda Calle y Zocrar</t>
  </si>
  <si>
    <t>…articular, y enterarse á su satis esencial de las sociedades políticas, traducida del francés, con mu facción de los documentos que acreditan del modo mas positivo chas notas, por D. Justo Linda Calle y Zocrar. Dos tomos á la y auténtico los resultados siguientes, que dá este nuevo método rústica á 24 rs. Se venden en Madrid en la librería de Barco : en de hacer el vino. Valencia en la de Bcneytoien Barcelona en la de Sierra, yen i.° ,,Con este procedimiento se evi…</t>
  </si>
  <si>
    <t>Zorrilla, Valentín</t>
  </si>
  <si>
    <t>Valentín Zorrilla</t>
  </si>
  <si>
    <t>…halle presenta confiados á la Colecturía, ha nombrado S. M. por Colector de do y verificado en la Secretaría, tendrá facultad de asistir por sí Espolios y Vacantes eclesiásticas á D. Valentín Zorrilla, Inqui á las juntas generales, siempre que acuda á dicha oficina en tiem sidor de corte, y Canónigo de Valencia, en consideración á su po hábil, esto es, antes de espirar el término prefijado para la saber, virtud y honrosos padecimientos por la causa del Rby…</t>
  </si>
  <si>
    <t>Zurbano, Diego González</t>
  </si>
  <si>
    <t>Diego González Zurbano</t>
  </si>
  <si>
    <t>…fecha mucho mas posterior, Se cita á los herederos de D. Antonio Moreno Galea, para de continuación al que insertamos en la Gaceta de 13 de Diciem que dentro de ocho dias acudan á D. Diego González Zurbano, bre, que principia Méjico rI de Junio. calle de Preciados, esquina á la puerta dal Sol, núm. 16, á ente „A1 cabo no bastó la precipitada convocatoria del Congreso rarse de cierta providencia del Sr. Alcalde decano, Juez conser de Méjico, para la reunión de o…</t>
  </si>
  <si>
    <t>…ues en 1812 (25 años des segunda vez, como se ejecuta por el presente, para que en el tér pués de su publicación) se daban todavía á menos precio. ;Cuán mino de ocho dias acudan á D. Diego González Zurbano, recau to ha progresado el veneno revolucionario! dador de dicho Real derecho de décimas, á enterarse de lo re Estos libros impíos y sediciosos inundan hoy la Francia y suelto en providencia de 16 de Enero último; con apercibimien _ aun lós países extrangeros…</t>
  </si>
  <si>
    <t>Zurla</t>
  </si>
  <si>
    <t>…o lo han hecho. nario1 romano, que acaba de trasladar al local del colegio Ger Con efecto, se ha visto en estos últimos tiempos á ciertas muge- mano-Húngaro. Acompañaba á S. S. el cardenal Zurla. res cambiar el trage de la decencia y del honor con las costum * "El 6 de Setiembre la congregación del Indice dió un decreto bres menos decprosas á los musulmanes: ellas no han tenido es por el que se'condenan muchas obras; la mayor parte españolas, crúpulo…</t>
  </si>
  <si>
    <t>…ar.-o; y el cardenal Guerreó es secretario de memorias, plaza pez Ballesteros. muy importante , y que no podía confiarse á manos mas hábiles, _he'asegura que S. Etna, ei venerable cardenal Zurla pasa desde Hedí orden comunicada á la mayordomía mayor &gt; d*ct arando que el vicariato de Roma a la legación de Ferrara, y que será reem los bienes y posesiones de recree de S. Ai,, no están sujetos á ¡a plazado por el cardenal Odescaiciii. contribución de fru…</t>
  </si>
  <si>
    <t>Fuentes oficiales y criterio de elaboración · 1824</t>
  </si>
  <si>
    <t>164 archivos · 647 páginas · enlaces al facsímil oficial</t>
  </si>
  <si>
    <t>Archivo</t>
  </si>
  <si>
    <t>Páginas PDF</t>
  </si>
  <si>
    <t>Registros del índice</t>
  </si>
  <si>
    <t>Facsímil completo</t>
  </si>
  <si>
    <t>GMD-1824-1.pdf</t>
  </si>
  <si>
    <t>GMD-1824-2.pdf</t>
  </si>
  <si>
    <t>GMD-1824-3.pdf</t>
  </si>
  <si>
    <t>GMD-1824-4.pdf</t>
  </si>
  <si>
    <t>GMD-1824-5.pdf</t>
  </si>
  <si>
    <t>GMD-1824-6.pdf</t>
  </si>
  <si>
    <t>GMD-1824-7.pdf</t>
  </si>
  <si>
    <t>GMD-1824-8.pdf</t>
  </si>
  <si>
    <t>GMD-1824-9.pdf</t>
  </si>
  <si>
    <t>GMD-1824-10.pdf</t>
  </si>
  <si>
    <t>GMD-1824-11.pdf</t>
  </si>
  <si>
    <t>GMD-1824-12.pdf</t>
  </si>
  <si>
    <t>GMD-1824-13.pdf</t>
  </si>
  <si>
    <t>GMD-1824-14.pdf</t>
  </si>
  <si>
    <t>GMD-1824-15E.pdf</t>
  </si>
  <si>
    <t>GMD-1824-16.pdf</t>
  </si>
  <si>
    <t>GMD-1824-17.pdf</t>
  </si>
  <si>
    <t>GMD-1824-18.pdf</t>
  </si>
  <si>
    <t>GMD-1824-19.pdf</t>
  </si>
  <si>
    <t>GMD-1824-20.pdf</t>
  </si>
  <si>
    <t>GMD-1824-21.pdf</t>
  </si>
  <si>
    <t>GMD-1824-22.pdf</t>
  </si>
  <si>
    <t>GMD-1824-23.pdf</t>
  </si>
  <si>
    <t>GMD-1824-24.pdf</t>
  </si>
  <si>
    <t>GMD-1824-25.pdf</t>
  </si>
  <si>
    <t>GMD-1824-26.pdf</t>
  </si>
  <si>
    <t>GMD-1824-27.pdf</t>
  </si>
  <si>
    <t>GMD-1824-28.pdf</t>
  </si>
  <si>
    <t>GMD-1824-29.pdf</t>
  </si>
  <si>
    <t>GMD-1824-30.pdf</t>
  </si>
  <si>
    <t>GMD-1824-31.pdf</t>
  </si>
  <si>
    <t>GMD-1824-32.pdf</t>
  </si>
  <si>
    <t>GMD-1824-33.pdf</t>
  </si>
  <si>
    <t>GMD-1824-34.pdf</t>
  </si>
  <si>
    <t>GMD-1824-35.pdf</t>
  </si>
  <si>
    <t>GMD-1824-36E.pdf</t>
  </si>
  <si>
    <t>GMD-1824-37.pdf</t>
  </si>
  <si>
    <t>GMD-1824-38.pdf</t>
  </si>
  <si>
    <t>GMD-1824-39.pdf</t>
  </si>
  <si>
    <t>GMD-1824-40.pdf</t>
  </si>
  <si>
    <t>GMD-1824-41E.pdf</t>
  </si>
  <si>
    <t>GMD-1824-42.pdf</t>
  </si>
  <si>
    <t>GMD-1824-43.pdf</t>
  </si>
  <si>
    <t>GMD-1824-44.pdf</t>
  </si>
  <si>
    <t>GMD-1824-45.pdf</t>
  </si>
  <si>
    <t>GMD-1824-46.pdf</t>
  </si>
  <si>
    <t>GMD-1824-47.pdf</t>
  </si>
  <si>
    <t>GMD-1824-48.pdf</t>
  </si>
  <si>
    <t>GMD-1824-49.pdf</t>
  </si>
  <si>
    <t>GMD-1824-50.pdf</t>
  </si>
  <si>
    <t>GMD-1824-51.pdf</t>
  </si>
  <si>
    <t>GMD-1824-52.pdf</t>
  </si>
  <si>
    <t>GMD-1824-53.pdf</t>
  </si>
  <si>
    <t>GMD-1824-54.pdf</t>
  </si>
  <si>
    <t>GMD-1824-55.pdf</t>
  </si>
  <si>
    <t>GMD-1824-56.pdf</t>
  </si>
  <si>
    <t>GMD-1824-57.pdf</t>
  </si>
  <si>
    <t>GMD-1824-58.pdf</t>
  </si>
  <si>
    <t>GMD-1824-59.pdf</t>
  </si>
  <si>
    <t>GMD-1824-60.pdf</t>
  </si>
  <si>
    <t>GMD-1824-61.pdf</t>
  </si>
  <si>
    <t>GMD-1824-62.pdf</t>
  </si>
  <si>
    <t>GMD-1824-63E.pdf</t>
  </si>
  <si>
    <t>GMD-1824-64.pdf</t>
  </si>
  <si>
    <t>GMD-1824-65.pdf</t>
  </si>
  <si>
    <t>GMD-1824-66.pdf</t>
  </si>
  <si>
    <t>GMD-1824-67.pdf</t>
  </si>
  <si>
    <t>GMD-1824-68.pdf</t>
  </si>
  <si>
    <t>GMD-1824-69.pdf</t>
  </si>
  <si>
    <t>GMD-1824-70.pdf</t>
  </si>
  <si>
    <t>GMD-1824-71.pdf</t>
  </si>
  <si>
    <t>GMD-1824-72.pdf</t>
  </si>
  <si>
    <t>GMD-1824-73.pdf</t>
  </si>
  <si>
    <t>GMD-1824-74.pdf</t>
  </si>
  <si>
    <t>GMD-1824-75.pdf</t>
  </si>
  <si>
    <t>GMD-1824-76.pdf</t>
  </si>
  <si>
    <t>GMD-1824-77.pdf</t>
  </si>
  <si>
    <t>GMD-1824-78.pdf</t>
  </si>
  <si>
    <t>GMD-1824-79.pdf</t>
  </si>
  <si>
    <t>GMD-1824-80.pdf</t>
  </si>
  <si>
    <t>GMD-1824-81.pdf</t>
  </si>
  <si>
    <t>GMD-1824-82.pdf</t>
  </si>
  <si>
    <t>GMD-1824-83.pdf</t>
  </si>
  <si>
    <t>GMD-1824-84.pdf</t>
  </si>
  <si>
    <t>GMD-1824-85.pdf</t>
  </si>
  <si>
    <t>GMD-1824-86.pdf</t>
  </si>
  <si>
    <t>GMD-1824-87.pdf</t>
  </si>
  <si>
    <t>GMD-1824-88.pdf</t>
  </si>
  <si>
    <t>GMD-1824-89.pdf</t>
  </si>
  <si>
    <t>GMD-1824-90.pdf</t>
  </si>
  <si>
    <t>GMD-1824-91.pdf</t>
  </si>
  <si>
    <t>GMD-1824-92.pdf</t>
  </si>
  <si>
    <t>GMD-1824-93.pdf</t>
  </si>
  <si>
    <t>GMD-1824-94.pdf</t>
  </si>
  <si>
    <t>GMD-1824-95.pdf</t>
  </si>
  <si>
    <t>GMD-1824-96.pdf</t>
  </si>
  <si>
    <t>GMD-1824-97.pdf</t>
  </si>
  <si>
    <t>GMD-1824-98.pdf</t>
  </si>
  <si>
    <t>GMD-1824-99.pdf</t>
  </si>
  <si>
    <t>GMD-1824-100.pdf</t>
  </si>
  <si>
    <t>GMD-1824-101.pdf</t>
  </si>
  <si>
    <t>GMD-1824-102.pdf</t>
  </si>
  <si>
    <t>GMD-1824-103.pdf</t>
  </si>
  <si>
    <t>GMD-1824-104.pdf</t>
  </si>
  <si>
    <t>GMD-1824-105.pdf</t>
  </si>
  <si>
    <t>GMD-1824-106.pdf</t>
  </si>
  <si>
    <t>GMD-1824-107E.pdf</t>
  </si>
  <si>
    <t>GMD-1824-108E.pdf</t>
  </si>
  <si>
    <t>GMD-1824-109.pdf</t>
  </si>
  <si>
    <t>GMD-1824-110.pdf</t>
  </si>
  <si>
    <t>GMD-1824-111E.pdf</t>
  </si>
  <si>
    <t>GMD-1824-112.pdf</t>
  </si>
  <si>
    <t>GMD-1824-113.pdf</t>
  </si>
  <si>
    <t>GMD-1824-114.pdf</t>
  </si>
  <si>
    <t>GMD-1824-115.pdf</t>
  </si>
  <si>
    <t>GMD-1824-116.pdf</t>
  </si>
  <si>
    <t>GMD-1824-117.pdf</t>
  </si>
  <si>
    <t>GMD-1824-118.pdf</t>
  </si>
  <si>
    <t>GMD-1824-119.pdf</t>
  </si>
  <si>
    <t>GMD-1824-120.pdf</t>
  </si>
  <si>
    <t>GMD-1824-121.pdf</t>
  </si>
  <si>
    <t>GMD-1824-122.pdf</t>
  </si>
  <si>
    <t>GMD-1824-123.pdf</t>
  </si>
  <si>
    <t>GMD-1824-124.pdf</t>
  </si>
  <si>
    <t>GMD-1824-125.pdf</t>
  </si>
  <si>
    <t>GMD-1824-126.pdf</t>
  </si>
  <si>
    <t>GMD-1824-127.pdf</t>
  </si>
  <si>
    <t>GMD-1824-128.pdf</t>
  </si>
  <si>
    <t>GMD-1824-129.pdf</t>
  </si>
  <si>
    <t>GMD-1824-130.pdf</t>
  </si>
  <si>
    <t>GMD-1824-131.pdf</t>
  </si>
  <si>
    <t>GMD-1824-132.pdf</t>
  </si>
  <si>
    <t>GMD-1824-133.pdf</t>
  </si>
  <si>
    <t>GMD-1824-134.pdf</t>
  </si>
  <si>
    <t>GMD-1824-135.pdf</t>
  </si>
  <si>
    <t>GMD-1824-136.pdf</t>
  </si>
  <si>
    <t>GMD-1824-137.pdf</t>
  </si>
  <si>
    <t>GMD-1824-138.pdf</t>
  </si>
  <si>
    <t>GMD-1824-139.pdf</t>
  </si>
  <si>
    <t>GMD-1824-140.pdf</t>
  </si>
  <si>
    <t>GMD-1824-141.pdf</t>
  </si>
  <si>
    <t>GMD-1824-142.pdf</t>
  </si>
  <si>
    <t>GMD-1824-143.pdf</t>
  </si>
  <si>
    <t>GMD-1824-144.pdf</t>
  </si>
  <si>
    <t>GMD-1824-145.pdf</t>
  </si>
  <si>
    <t>GMD-1824-146.pdf</t>
  </si>
  <si>
    <t>GMD-1824-147.pdf</t>
  </si>
  <si>
    <t>GMD-1824-148.pdf</t>
  </si>
  <si>
    <t>GMD-1824-149.pdf</t>
  </si>
  <si>
    <t>GMD-1824-150.pdf</t>
  </si>
  <si>
    <t>GMD-1824-151.pdf</t>
  </si>
  <si>
    <t>GMD-1824-152.pdf</t>
  </si>
  <si>
    <t>GMD-1824-153.pdf</t>
  </si>
  <si>
    <t>GMD-1824-154.pdf</t>
  </si>
  <si>
    <t>GMD-1824-155.pdf</t>
  </si>
  <si>
    <t>GMD-1824-156.pdf</t>
  </si>
  <si>
    <t>GMD-1824-157.pdf</t>
  </si>
  <si>
    <t>GMD-1824-158.pdf</t>
  </si>
  <si>
    <t>GMD-1824-159.pdf</t>
  </si>
  <si>
    <t>GMD-1824-160.pdf</t>
  </si>
  <si>
    <t>GMD-1824-161.pdf</t>
  </si>
  <si>
    <t>GMD-1824-162.pdf</t>
  </si>
  <si>
    <t>GMD-1824-163.pdf</t>
  </si>
  <si>
    <t>GMD-1824-164.pdf</t>
  </si>
  <si>
    <t>Criterios, alcance y limitaciones</t>
  </si>
  <si>
    <t>Cobertura</t>
  </si>
  <si>
    <t>Se incluyen los 164 archivos localizados en la hemeroteca oficial entre el 1 de enero y el 31 de diciembre de 1824, incluidas 7 ediciones extraordinarias.</t>
  </si>
  <si>
    <t>Cabeceras</t>
  </si>
  <si>
    <t>Gaceta de Madrid (164 archivos).</t>
  </si>
  <si>
    <t>Numeración</t>
  </si>
  <si>
    <t>La numeración y las 7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</si>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</sst>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14" fontId="6" fillId="0" borderId="0" xfId="0" applyNumberFormat="1" applyFont="1" applyAlignment="1">
      <alignment horizontal="center" vertical="top" wrapText="1"/>
    </xf>
    <xf numFmtId="14"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24" displayName="IndiceOnomasticoAnual1824" ref="A6:K3413" totalsRowShown="0">
  <autoFilter ref="A6:K3413"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24" displayName="FuentesGacetaAnual1824" ref="A4:F168" totalsRowShown="0">
  <autoFilter ref="A4:F168"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9" defaultRowHeight="14.25"/>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1.95" customHeight="1">
      <c r="A2" s="9" t="s">
        <v>1</v>
      </c>
      <c r="B2" s="9"/>
      <c r="C2" s="9"/>
      <c r="D2" s="9"/>
      <c r="E2" s="9"/>
      <c r="F2" s="9"/>
      <c r="G2" s="9"/>
      <c r="H2" s="9"/>
      <c r="I2" s="9"/>
      <c r="J2" s="9"/>
      <c r="K2" s="9"/>
    </row>
    <row r="3" spans="1:11" ht="33.950000000000003" customHeight="1">
      <c r="A3" s="10" t="s">
        <v>2</v>
      </c>
      <c r="B3" s="10"/>
      <c r="C3" s="10"/>
      <c r="D3" s="10"/>
      <c r="E3" s="10"/>
      <c r="F3" s="10"/>
      <c r="G3" s="10"/>
      <c r="H3" s="10"/>
      <c r="I3" s="10"/>
      <c r="J3" s="10"/>
      <c r="K3" s="10"/>
    </row>
    <row r="4" spans="1:11" ht="21.95" customHeight="1">
      <c r="A4" s="11" t="s">
        <v>3</v>
      </c>
      <c r="B4" s="11"/>
      <c r="C4" s="11"/>
      <c r="D4" s="11"/>
      <c r="E4" s="11"/>
      <c r="F4" s="11"/>
      <c r="G4" s="11"/>
      <c r="H4" s="11"/>
      <c r="I4" s="11"/>
      <c r="J4" s="11"/>
      <c r="K4" s="11"/>
    </row>
    <row r="6" spans="1:11" ht="32.1"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v>-27435</v>
      </c>
      <c r="F7" s="3" t="s">
        <v>19</v>
      </c>
      <c r="G7" s="3" t="s">
        <v>20</v>
      </c>
      <c r="H7" s="2" t="s">
        <v>21</v>
      </c>
      <c r="I7" s="2" t="s">
        <v>22</v>
      </c>
      <c r="J7" s="3" t="str">
        <f>HYPERLINK("https://www.boe.es/gazeta/dias/1824/11/18/pdfs/GMD-1824-146.pdf#page=2","Abrir facsímil")</f>
        <v>Abrir facsímil</v>
      </c>
      <c r="K7" s="3" t="s">
        <v>23</v>
      </c>
    </row>
    <row r="8" spans="1:11" ht="42" customHeight="1">
      <c r="A8" s="2" t="s">
        <v>24</v>
      </c>
      <c r="B8" s="2" t="s">
        <v>25</v>
      </c>
      <c r="C8" s="2" t="s">
        <v>26</v>
      </c>
      <c r="D8" s="2" t="s">
        <v>18</v>
      </c>
      <c r="E8" s="5">
        <v>-27633</v>
      </c>
      <c r="F8" s="3" t="s">
        <v>27</v>
      </c>
      <c r="G8" s="3" t="s">
        <v>28</v>
      </c>
      <c r="H8" s="2" t="s">
        <v>29</v>
      </c>
      <c r="I8" s="2" t="s">
        <v>30</v>
      </c>
      <c r="J8" s="3" t="str">
        <f>HYPERLINK("https://www.boe.es/gazeta/dias/1824/05/04/pdfs/GMD-1824-57.pdf#page=4","Abrir facsímil")</f>
        <v>Abrir facsímil</v>
      </c>
      <c r="K8" s="3" t="s">
        <v>31</v>
      </c>
    </row>
    <row r="9" spans="1:11" ht="42" customHeight="1">
      <c r="A9" s="2" t="s">
        <v>32</v>
      </c>
      <c r="B9" s="2" t="s">
        <v>33</v>
      </c>
      <c r="C9" s="2" t="s">
        <v>34</v>
      </c>
      <c r="D9" s="2" t="s">
        <v>35</v>
      </c>
      <c r="E9" s="5">
        <v>-27512</v>
      </c>
      <c r="F9" s="3" t="s">
        <v>36</v>
      </c>
      <c r="G9" s="3" t="s">
        <v>37</v>
      </c>
      <c r="H9" s="2" t="s">
        <v>29</v>
      </c>
      <c r="I9" s="2" t="s">
        <v>38</v>
      </c>
      <c r="J9" s="3" t="str">
        <f>HYPERLINK("https://www.boe.es/gazeta/dias/1824/09/02/pdfs/GMD-1824-113.pdf#page=3","Abrir facsímil")</f>
        <v>Abrir facsímil</v>
      </c>
      <c r="K9" s="3" t="s">
        <v>31</v>
      </c>
    </row>
    <row r="10" spans="1:11" ht="42" customHeight="1">
      <c r="A10" s="2" t="s">
        <v>39</v>
      </c>
      <c r="B10" s="2" t="s">
        <v>40</v>
      </c>
      <c r="C10" s="2" t="s">
        <v>34</v>
      </c>
      <c r="D10" s="2" t="s">
        <v>35</v>
      </c>
      <c r="E10" s="5">
        <v>-27447</v>
      </c>
      <c r="F10" s="3" t="s">
        <v>41</v>
      </c>
      <c r="G10" s="3" t="s">
        <v>28</v>
      </c>
      <c r="H10" s="2" t="s">
        <v>29</v>
      </c>
      <c r="I10" s="2" t="s">
        <v>42</v>
      </c>
      <c r="J10" s="3" t="str">
        <f>HYPERLINK("https://www.boe.es/gazeta/dias/1824/11/06/pdfs/GMD-1824-141.pdf#page=4","Abrir facsímil")</f>
        <v>Abrir facsímil</v>
      </c>
      <c r="K10" s="3" t="s">
        <v>31</v>
      </c>
    </row>
    <row r="11" spans="1:11" ht="42" customHeight="1">
      <c r="A11" s="2" t="s">
        <v>43</v>
      </c>
      <c r="B11" s="2" t="s">
        <v>44</v>
      </c>
      <c r="C11" s="2" t="s">
        <v>26</v>
      </c>
      <c r="D11" s="2" t="s">
        <v>18</v>
      </c>
      <c r="E11" s="5">
        <v>-27437</v>
      </c>
      <c r="F11" s="3" t="s">
        <v>45</v>
      </c>
      <c r="G11" s="3" t="s">
        <v>37</v>
      </c>
      <c r="H11" s="2" t="s">
        <v>29</v>
      </c>
      <c r="I11" s="2" t="s">
        <v>46</v>
      </c>
      <c r="J11" s="3" t="str">
        <f>HYPERLINK("https://www.boe.es/gazeta/dias/1824/11/16/pdfs/GMD-1824-145.pdf#page=3","Abrir facsímil")</f>
        <v>Abrir facsímil</v>
      </c>
      <c r="K11" s="3" t="s">
        <v>31</v>
      </c>
    </row>
    <row r="12" spans="1:11" ht="42" customHeight="1">
      <c r="A12" s="2" t="s">
        <v>47</v>
      </c>
      <c r="B12" s="2" t="s">
        <v>48</v>
      </c>
      <c r="C12" s="2" t="s">
        <v>49</v>
      </c>
      <c r="D12" s="2" t="s">
        <v>18</v>
      </c>
      <c r="E12" s="5">
        <v>-27685</v>
      </c>
      <c r="F12" s="3" t="s">
        <v>50</v>
      </c>
      <c r="G12" s="3" t="s">
        <v>28</v>
      </c>
      <c r="H12" s="2" t="s">
        <v>29</v>
      </c>
      <c r="I12" s="2" t="s">
        <v>51</v>
      </c>
      <c r="J12" s="3" t="str">
        <f>HYPERLINK("https://www.boe.es/gazeta/dias/1824/03/13/pdfs/GMD-1824-33.pdf#page=4","Abrir facsímil")</f>
        <v>Abrir facsímil</v>
      </c>
      <c r="K12" s="3" t="s">
        <v>31</v>
      </c>
    </row>
    <row r="13" spans="1:11" ht="42" customHeight="1">
      <c r="A13" s="2" t="s">
        <v>52</v>
      </c>
      <c r="B13" s="2" t="s">
        <v>53</v>
      </c>
      <c r="C13" s="2" t="s">
        <v>54</v>
      </c>
      <c r="D13" s="2" t="s">
        <v>55</v>
      </c>
      <c r="E13" s="5">
        <v>-27736</v>
      </c>
      <c r="F13" s="3" t="s">
        <v>56</v>
      </c>
      <c r="G13" s="3" t="s">
        <v>37</v>
      </c>
      <c r="H13" s="2" t="s">
        <v>29</v>
      </c>
      <c r="I13" s="2" t="s">
        <v>57</v>
      </c>
      <c r="J13" s="3" t="str">
        <f>HYPERLINK("https://www.boe.es/gazeta/dias/1824/01/22/pdfs/GMD-1824-10.pdf#page=3","Abrir facsímil")</f>
        <v>Abrir facsímil</v>
      </c>
      <c r="K13" s="3" t="s">
        <v>31</v>
      </c>
    </row>
    <row r="14" spans="1:11" ht="42" customHeight="1">
      <c r="A14" s="2" t="s">
        <v>58</v>
      </c>
      <c r="B14" s="2" t="s">
        <v>58</v>
      </c>
      <c r="C14" s="2" t="s">
        <v>54</v>
      </c>
      <c r="D14" s="2" t="s">
        <v>55</v>
      </c>
      <c r="E14" s="5">
        <v>-27489</v>
      </c>
      <c r="F14" s="3" t="s">
        <v>59</v>
      </c>
      <c r="G14" s="3" t="s">
        <v>28</v>
      </c>
      <c r="H14" s="2" t="s">
        <v>29</v>
      </c>
      <c r="I14" s="2" t="s">
        <v>60</v>
      </c>
      <c r="J14" s="3" t="str">
        <f>HYPERLINK("https://www.boe.es/gazeta/dias/1824/09/25/pdfs/GMD-1824-123.pdf#page=4","Abrir facsímil")</f>
        <v>Abrir facsímil</v>
      </c>
      <c r="K14" s="3" t="s">
        <v>31</v>
      </c>
    </row>
    <row r="15" spans="1:11" ht="42" customHeight="1">
      <c r="A15" s="2" t="s">
        <v>61</v>
      </c>
      <c r="B15" s="2" t="s">
        <v>62</v>
      </c>
      <c r="C15" s="2" t="s">
        <v>54</v>
      </c>
      <c r="D15" s="2" t="s">
        <v>55</v>
      </c>
      <c r="E15" s="5">
        <v>-27493</v>
      </c>
      <c r="F15" s="3" t="s">
        <v>63</v>
      </c>
      <c r="G15" s="3" t="s">
        <v>64</v>
      </c>
      <c r="H15" s="2" t="s">
        <v>29</v>
      </c>
      <c r="I15" s="2" t="s">
        <v>65</v>
      </c>
      <c r="J15" s="3" t="str">
        <f>HYPERLINK("https://www.boe.es/gazeta/dias/1824/09/21/pdfs/GMD-1824-121.pdf#page=3","Abrir facsímil")</f>
        <v>Abrir facsímil</v>
      </c>
      <c r="K15" s="3" t="s">
        <v>31</v>
      </c>
    </row>
    <row r="16" spans="1:11" ht="42" customHeight="1">
      <c r="A16" s="2" t="s">
        <v>66</v>
      </c>
      <c r="B16" s="2" t="s">
        <v>67</v>
      </c>
      <c r="C16" s="2" t="s">
        <v>54</v>
      </c>
      <c r="D16" s="2" t="s">
        <v>55</v>
      </c>
      <c r="E16" s="5">
        <v>-27584</v>
      </c>
      <c r="F16" s="3" t="s">
        <v>68</v>
      </c>
      <c r="G16" s="3" t="s">
        <v>28</v>
      </c>
      <c r="H16" s="2" t="s">
        <v>29</v>
      </c>
      <c r="I16" s="2" t="s">
        <v>69</v>
      </c>
      <c r="J16" s="3" t="str">
        <f>HYPERLINK("https://www.boe.es/gazeta/dias/1824/06/22/pdfs/GMD-1824-79.pdf#page=4","Abrir facsímil")</f>
        <v>Abrir facsímil</v>
      </c>
      <c r="K16" s="3" t="s">
        <v>31</v>
      </c>
    </row>
    <row r="17" spans="1:11" ht="42" customHeight="1">
      <c r="A17" s="2" t="s">
        <v>70</v>
      </c>
      <c r="B17" s="2" t="s">
        <v>71</v>
      </c>
      <c r="C17" s="2" t="s">
        <v>72</v>
      </c>
      <c r="D17" s="2" t="s">
        <v>18</v>
      </c>
      <c r="E17" s="5">
        <v>-27412</v>
      </c>
      <c r="F17" s="3" t="s">
        <v>73</v>
      </c>
      <c r="G17" s="3" t="s">
        <v>28</v>
      </c>
      <c r="H17" s="2" t="s">
        <v>29</v>
      </c>
      <c r="I17" s="2" t="s">
        <v>74</v>
      </c>
      <c r="J17" s="3" t="str">
        <f>HYPERLINK("https://www.boe.es/gazeta/dias/1824/12/11/pdfs/GMD-1824-156.pdf#page=4","Abrir facsímil")</f>
        <v>Abrir facsímil</v>
      </c>
      <c r="K17" s="3" t="s">
        <v>31</v>
      </c>
    </row>
    <row r="18" spans="1:11" ht="42" customHeight="1">
      <c r="A18" s="2" t="s">
        <v>75</v>
      </c>
      <c r="B18" s="2" t="s">
        <v>76</v>
      </c>
      <c r="C18" s="2" t="s">
        <v>34</v>
      </c>
      <c r="D18" s="2" t="s">
        <v>35</v>
      </c>
      <c r="E18" s="5">
        <v>-27643</v>
      </c>
      <c r="F18" s="3" t="s">
        <v>77</v>
      </c>
      <c r="G18" s="3" t="s">
        <v>28</v>
      </c>
      <c r="H18" s="2" t="s">
        <v>29</v>
      </c>
      <c r="I18" s="2" t="s">
        <v>78</v>
      </c>
      <c r="J18" s="3" t="str">
        <f>HYPERLINK("https://www.boe.es/gazeta/dias/1824/04/24/pdfs/GMD-1824-53.pdf#page=4","Abrir facsímil")</f>
        <v>Abrir facsímil</v>
      </c>
      <c r="K18" s="3" t="s">
        <v>31</v>
      </c>
    </row>
    <row r="19" spans="1:11" ht="42" customHeight="1">
      <c r="A19" s="2" t="s">
        <v>79</v>
      </c>
      <c r="B19" s="2" t="s">
        <v>80</v>
      </c>
      <c r="C19" s="2" t="s">
        <v>54</v>
      </c>
      <c r="D19" s="2" t="s">
        <v>55</v>
      </c>
      <c r="E19" s="5">
        <v>-27428</v>
      </c>
      <c r="F19" s="3" t="s">
        <v>81</v>
      </c>
      <c r="G19" s="3" t="s">
        <v>37</v>
      </c>
      <c r="H19" s="2" t="s">
        <v>29</v>
      </c>
      <c r="I19" s="2" t="s">
        <v>82</v>
      </c>
      <c r="J19" s="3" t="str">
        <f>HYPERLINK("https://www.boe.es/gazeta/dias/1824/11/25/pdfs/GMD-1824-149.pdf#page=3","Abrir facsímil")</f>
        <v>Abrir facsímil</v>
      </c>
      <c r="K19" s="3" t="s">
        <v>31</v>
      </c>
    </row>
    <row r="20" spans="1:11" ht="42" customHeight="1">
      <c r="A20" s="2" t="s">
        <v>83</v>
      </c>
      <c r="B20" s="2" t="s">
        <v>84</v>
      </c>
      <c r="C20" s="2" t="s">
        <v>72</v>
      </c>
      <c r="D20" s="2" t="s">
        <v>18</v>
      </c>
      <c r="E20" s="5">
        <v>-27409</v>
      </c>
      <c r="F20" s="3" t="s">
        <v>85</v>
      </c>
      <c r="G20" s="3" t="s">
        <v>37</v>
      </c>
      <c r="H20" s="2" t="s">
        <v>29</v>
      </c>
      <c r="I20" s="2" t="s">
        <v>86</v>
      </c>
      <c r="J20" s="3" t="str">
        <f>HYPERLINK("https://www.boe.es/gazeta/dias/1824/12/14/pdfs/GMD-1824-157.pdf#page=3","Abrir facsímil")</f>
        <v>Abrir facsímil</v>
      </c>
      <c r="K20" s="3" t="s">
        <v>31</v>
      </c>
    </row>
    <row r="21" spans="1:11" ht="42" customHeight="1">
      <c r="A21" s="2" t="s">
        <v>87</v>
      </c>
      <c r="B21" s="2" t="s">
        <v>88</v>
      </c>
      <c r="C21" s="2" t="s">
        <v>26</v>
      </c>
      <c r="D21" s="2" t="s">
        <v>18</v>
      </c>
      <c r="E21" s="5">
        <v>-27470</v>
      </c>
      <c r="F21" s="3" t="s">
        <v>89</v>
      </c>
      <c r="G21" s="3" t="s">
        <v>90</v>
      </c>
      <c r="H21" s="2" t="s">
        <v>29</v>
      </c>
      <c r="I21" s="2" t="s">
        <v>91</v>
      </c>
      <c r="J21" s="3" t="str">
        <f>HYPERLINK("https://www.boe.es/gazeta/dias/1824/10/14/pdfs/GMD-1824-131.pdf#page=2","Abrir facsímil")</f>
        <v>Abrir facsímil</v>
      </c>
      <c r="K21" s="3" t="s">
        <v>31</v>
      </c>
    </row>
    <row r="22" spans="1:11" ht="42" customHeight="1">
      <c r="A22" s="2" t="s">
        <v>92</v>
      </c>
      <c r="B22" s="2" t="s">
        <v>93</v>
      </c>
      <c r="C22" s="2" t="s">
        <v>72</v>
      </c>
      <c r="D22" s="2" t="s">
        <v>18</v>
      </c>
      <c r="E22" s="5">
        <v>-27657</v>
      </c>
      <c r="F22" s="3" t="s">
        <v>94</v>
      </c>
      <c r="G22" s="3" t="s">
        <v>28</v>
      </c>
      <c r="H22" s="2" t="s">
        <v>29</v>
      </c>
      <c r="I22" s="2" t="s">
        <v>95</v>
      </c>
      <c r="J22" s="3" t="str">
        <f>HYPERLINK("https://www.boe.es/gazeta/dias/1824/04/10/pdfs/GMD-1824-47.pdf#page=4","Abrir facsímil")</f>
        <v>Abrir facsímil</v>
      </c>
      <c r="K22" s="3" t="s">
        <v>31</v>
      </c>
    </row>
    <row r="23" spans="1:11" ht="42" customHeight="1">
      <c r="A23" s="2" t="s">
        <v>96</v>
      </c>
      <c r="B23" s="2" t="s">
        <v>97</v>
      </c>
      <c r="C23" s="2" t="s">
        <v>54</v>
      </c>
      <c r="D23" s="2" t="s">
        <v>55</v>
      </c>
      <c r="E23" s="5">
        <v>-27498</v>
      </c>
      <c r="F23" s="3" t="s">
        <v>98</v>
      </c>
      <c r="G23" s="3" t="s">
        <v>99</v>
      </c>
      <c r="H23" s="2" t="s">
        <v>29</v>
      </c>
      <c r="I23" s="2" t="s">
        <v>100</v>
      </c>
      <c r="J23" s="3" t="str">
        <f>HYPERLINK("https://www.boe.es/gazeta/dias/1824/09/16/pdfs/GMD-1824-119.pdf#page=3","Abrir facsímil")</f>
        <v>Abrir facsímil</v>
      </c>
      <c r="K23" s="3" t="s">
        <v>31</v>
      </c>
    </row>
    <row r="24" spans="1:11" ht="42" customHeight="1">
      <c r="A24" s="2" t="s">
        <v>101</v>
      </c>
      <c r="B24" s="2" t="s">
        <v>102</v>
      </c>
      <c r="C24" s="2" t="s">
        <v>34</v>
      </c>
      <c r="D24" s="2" t="s">
        <v>35</v>
      </c>
      <c r="E24" s="5">
        <v>-27568</v>
      </c>
      <c r="F24" s="3" t="s">
        <v>103</v>
      </c>
      <c r="G24" s="3" t="s">
        <v>104</v>
      </c>
      <c r="H24" s="2" t="s">
        <v>21</v>
      </c>
      <c r="I24" s="2" t="s">
        <v>105</v>
      </c>
      <c r="J24" s="3" t="str">
        <f>HYPERLINK("https://www.boe.es/gazeta/dias/1824/07/08/pdfs/GMD-1824-86.pdf#page=1","Abrir facsímil")</f>
        <v>Abrir facsímil</v>
      </c>
      <c r="K24" s="3" t="s">
        <v>23</v>
      </c>
    </row>
    <row r="25" spans="1:11" ht="42" customHeight="1">
      <c r="A25" s="2" t="s">
        <v>106</v>
      </c>
      <c r="B25" s="2" t="s">
        <v>107</v>
      </c>
      <c r="C25" s="2" t="s">
        <v>17</v>
      </c>
      <c r="D25" s="2" t="s">
        <v>18</v>
      </c>
      <c r="E25" s="5">
        <v>-27400</v>
      </c>
      <c r="F25" s="3" t="s">
        <v>108</v>
      </c>
      <c r="G25" s="3" t="s">
        <v>28</v>
      </c>
      <c r="H25" s="2" t="s">
        <v>29</v>
      </c>
      <c r="I25" s="2" t="s">
        <v>109</v>
      </c>
      <c r="J25" s="3" t="str">
        <f>HYPERLINK("https://www.boe.es/gazeta/dias/1824/12/23/pdfs/GMD-1824-161.pdf#page=4","Abrir facsímil")</f>
        <v>Abrir facsímil</v>
      </c>
      <c r="K25" s="3" t="s">
        <v>31</v>
      </c>
    </row>
    <row r="26" spans="1:11" ht="42" customHeight="1">
      <c r="A26" s="2" t="s">
        <v>110</v>
      </c>
      <c r="B26" s="2" t="s">
        <v>111</v>
      </c>
      <c r="C26" s="2" t="s">
        <v>54</v>
      </c>
      <c r="D26" s="2" t="s">
        <v>55</v>
      </c>
      <c r="E26" s="5">
        <v>-27470</v>
      </c>
      <c r="F26" s="3" t="s">
        <v>89</v>
      </c>
      <c r="G26" s="3" t="s">
        <v>37</v>
      </c>
      <c r="H26" s="2" t="s">
        <v>29</v>
      </c>
      <c r="I26" s="2" t="s">
        <v>112</v>
      </c>
      <c r="J26" s="3" t="str">
        <f>HYPERLINK("https://www.boe.es/gazeta/dias/1824/10/14/pdfs/GMD-1824-131.pdf#page=3","Abrir facsímil")</f>
        <v>Abrir facsímil</v>
      </c>
      <c r="K26" s="3" t="s">
        <v>31</v>
      </c>
    </row>
    <row r="27" spans="1:11" ht="42" customHeight="1">
      <c r="A27" s="2" t="s">
        <v>113</v>
      </c>
      <c r="B27" s="2" t="s">
        <v>114</v>
      </c>
      <c r="C27" s="2" t="s">
        <v>54</v>
      </c>
      <c r="D27" s="2" t="s">
        <v>55</v>
      </c>
      <c r="E27" s="5">
        <v>-27416</v>
      </c>
      <c r="F27" s="3" t="s">
        <v>115</v>
      </c>
      <c r="G27" s="3" t="s">
        <v>37</v>
      </c>
      <c r="H27" s="2" t="s">
        <v>29</v>
      </c>
      <c r="I27" s="2" t="s">
        <v>116</v>
      </c>
      <c r="J27" s="3" t="str">
        <f>HYPERLINK("https://www.boe.es/gazeta/dias/1824/12/07/pdfs/GMD-1824-154.pdf#page=3","Abrir facsímil")</f>
        <v>Abrir facsímil</v>
      </c>
      <c r="K27" s="3" t="s">
        <v>31</v>
      </c>
    </row>
    <row r="28" spans="1:11" ht="42" customHeight="1">
      <c r="A28" s="2" t="s">
        <v>117</v>
      </c>
      <c r="B28" s="2" t="s">
        <v>118</v>
      </c>
      <c r="C28" s="2" t="s">
        <v>54</v>
      </c>
      <c r="D28" s="2" t="s">
        <v>55</v>
      </c>
      <c r="E28" s="5">
        <v>-27456</v>
      </c>
      <c r="F28" s="3" t="s">
        <v>119</v>
      </c>
      <c r="G28" s="3" t="s">
        <v>90</v>
      </c>
      <c r="H28" s="2" t="s">
        <v>29</v>
      </c>
      <c r="I28" s="2" t="s">
        <v>120</v>
      </c>
      <c r="J28" s="3" t="str">
        <f>HYPERLINK("https://www.boe.es/gazeta/dias/1824/10/28/pdfs/GMD-1824-137.pdf#page=2","Abrir facsímil")</f>
        <v>Abrir facsímil</v>
      </c>
      <c r="K28" s="3" t="s">
        <v>31</v>
      </c>
    </row>
    <row r="29" spans="1:11" ht="42" customHeight="1">
      <c r="A29" s="2" t="s">
        <v>121</v>
      </c>
      <c r="B29" s="2" t="s">
        <v>122</v>
      </c>
      <c r="C29" s="2" t="s">
        <v>54</v>
      </c>
      <c r="D29" s="2" t="s">
        <v>55</v>
      </c>
      <c r="E29" s="5">
        <v>-27582</v>
      </c>
      <c r="F29" s="3" t="s">
        <v>123</v>
      </c>
      <c r="G29" s="3" t="s">
        <v>28</v>
      </c>
      <c r="H29" s="2" t="s">
        <v>29</v>
      </c>
      <c r="I29" s="2" t="s">
        <v>124</v>
      </c>
      <c r="J29" s="3" t="str">
        <f>HYPERLINK("https://www.boe.es/gazeta/dias/1824/06/24/pdfs/GMD-1824-80.pdf#page=4","Abrir facsímil")</f>
        <v>Abrir facsímil</v>
      </c>
      <c r="K29" s="3" t="s">
        <v>31</v>
      </c>
    </row>
    <row r="30" spans="1:11" ht="42" customHeight="1">
      <c r="A30" s="2" t="s">
        <v>125</v>
      </c>
      <c r="B30" s="2" t="s">
        <v>126</v>
      </c>
      <c r="C30" s="2" t="s">
        <v>26</v>
      </c>
      <c r="D30" s="2" t="s">
        <v>18</v>
      </c>
      <c r="E30" s="5">
        <v>-27440</v>
      </c>
      <c r="F30" s="3" t="s">
        <v>127</v>
      </c>
      <c r="G30" s="3" t="s">
        <v>128</v>
      </c>
      <c r="H30" s="2" t="s">
        <v>29</v>
      </c>
      <c r="I30" s="2" t="s">
        <v>129</v>
      </c>
      <c r="J30" s="3" t="str">
        <f>HYPERLINK("https://www.boe.es/gazeta/dias/1824/11/13/pdfs/GMD-1824-144.pdf#page=3","Abrir facsímil")</f>
        <v>Abrir facsímil</v>
      </c>
      <c r="K30" s="3" t="s">
        <v>31</v>
      </c>
    </row>
    <row r="31" spans="1:11" ht="42" customHeight="1">
      <c r="A31" s="2" t="s">
        <v>130</v>
      </c>
      <c r="B31" s="2" t="s">
        <v>131</v>
      </c>
      <c r="C31" s="2" t="s">
        <v>17</v>
      </c>
      <c r="D31" s="2" t="s">
        <v>18</v>
      </c>
      <c r="E31" s="5">
        <v>-27428</v>
      </c>
      <c r="F31" s="3" t="s">
        <v>81</v>
      </c>
      <c r="G31" s="3" t="s">
        <v>28</v>
      </c>
      <c r="H31" s="2" t="s">
        <v>21</v>
      </c>
      <c r="I31" s="2" t="s">
        <v>132</v>
      </c>
      <c r="J31" s="3" t="str">
        <f>HYPERLINK("https://www.boe.es/gazeta/dias/1824/11/25/pdfs/GMD-1824-149.pdf#page=4","Abrir facsímil")</f>
        <v>Abrir facsímil</v>
      </c>
      <c r="K31" s="3" t="s">
        <v>23</v>
      </c>
    </row>
    <row r="32" spans="1:11" ht="42" customHeight="1">
      <c r="A32" s="2" t="s">
        <v>133</v>
      </c>
      <c r="B32" s="2" t="s">
        <v>134</v>
      </c>
      <c r="C32" s="2" t="s">
        <v>54</v>
      </c>
      <c r="D32" s="2" t="s">
        <v>55</v>
      </c>
      <c r="E32" s="5">
        <v>-27400</v>
      </c>
      <c r="F32" s="3" t="s">
        <v>108</v>
      </c>
      <c r="G32" s="3" t="s">
        <v>28</v>
      </c>
      <c r="H32" s="2" t="s">
        <v>29</v>
      </c>
      <c r="I32" s="2" t="s">
        <v>135</v>
      </c>
      <c r="J32" s="3" t="str">
        <f>HYPERLINK("https://www.boe.es/gazeta/dias/1824/12/23/pdfs/GMD-1824-161.pdf#page=4","Abrir facsímil")</f>
        <v>Abrir facsímil</v>
      </c>
      <c r="K32" s="3" t="s">
        <v>31</v>
      </c>
    </row>
    <row r="33" spans="1:11" ht="42" customHeight="1">
      <c r="A33" s="2" t="s">
        <v>136</v>
      </c>
      <c r="B33" s="2" t="s">
        <v>137</v>
      </c>
      <c r="C33" s="2" t="s">
        <v>17</v>
      </c>
      <c r="D33" s="2" t="s">
        <v>18</v>
      </c>
      <c r="E33" s="5">
        <v>-27428</v>
      </c>
      <c r="F33" s="3" t="s">
        <v>81</v>
      </c>
      <c r="G33" s="3" t="s">
        <v>37</v>
      </c>
      <c r="H33" s="2" t="s">
        <v>29</v>
      </c>
      <c r="I33" s="2" t="s">
        <v>138</v>
      </c>
      <c r="J33" s="3" t="str">
        <f>HYPERLINK("https://www.boe.es/gazeta/dias/1824/11/25/pdfs/GMD-1824-149.pdf#page=3","Abrir facsímil")</f>
        <v>Abrir facsímil</v>
      </c>
      <c r="K33" s="3" t="s">
        <v>31</v>
      </c>
    </row>
    <row r="34" spans="1:11" ht="42" customHeight="1">
      <c r="A34" s="2" t="s">
        <v>139</v>
      </c>
      <c r="B34" s="2" t="s">
        <v>139</v>
      </c>
      <c r="C34" s="2" t="s">
        <v>54</v>
      </c>
      <c r="D34" s="2" t="s">
        <v>55</v>
      </c>
      <c r="E34" s="5">
        <v>-27400</v>
      </c>
      <c r="F34" s="3" t="s">
        <v>108</v>
      </c>
      <c r="G34" s="3" t="s">
        <v>28</v>
      </c>
      <c r="H34" s="2" t="s">
        <v>29</v>
      </c>
      <c r="I34" s="2" t="s">
        <v>140</v>
      </c>
      <c r="J34" s="3" t="str">
        <f>HYPERLINK("https://www.boe.es/gazeta/dias/1824/12/23/pdfs/GMD-1824-161.pdf#page=4","Abrir facsímil")</f>
        <v>Abrir facsímil</v>
      </c>
      <c r="K34" s="3" t="s">
        <v>31</v>
      </c>
    </row>
    <row r="35" spans="1:11" ht="42" customHeight="1">
      <c r="A35" s="2" t="s">
        <v>141</v>
      </c>
      <c r="B35" s="2" t="s">
        <v>141</v>
      </c>
      <c r="C35" s="2" t="s">
        <v>26</v>
      </c>
      <c r="D35" s="2" t="s">
        <v>18</v>
      </c>
      <c r="E35" s="5">
        <v>-27538</v>
      </c>
      <c r="F35" s="3" t="s">
        <v>142</v>
      </c>
      <c r="G35" s="3" t="s">
        <v>28</v>
      </c>
      <c r="H35" s="2" t="s">
        <v>29</v>
      </c>
      <c r="I35" s="2" t="s">
        <v>143</v>
      </c>
      <c r="J35" s="3" t="str">
        <f>HYPERLINK("https://www.boe.es/gazeta/dias/1824/08/07/pdfs/GMD-1824-99.pdf#page=4","Abrir facsímil")</f>
        <v>Abrir facsímil</v>
      </c>
      <c r="K35" s="3" t="s">
        <v>31</v>
      </c>
    </row>
    <row r="36" spans="1:11" ht="42" customHeight="1">
      <c r="A36" s="2" t="s">
        <v>141</v>
      </c>
      <c r="B36" s="2" t="s">
        <v>141</v>
      </c>
      <c r="C36" s="2" t="s">
        <v>34</v>
      </c>
      <c r="D36" s="2" t="s">
        <v>35</v>
      </c>
      <c r="E36" s="5">
        <v>-27526</v>
      </c>
      <c r="F36" s="3" t="s">
        <v>144</v>
      </c>
      <c r="G36" s="3" t="s">
        <v>37</v>
      </c>
      <c r="H36" s="2" t="s">
        <v>29</v>
      </c>
      <c r="I36" s="2" t="s">
        <v>145</v>
      </c>
      <c r="J36" s="3" t="str">
        <f>HYPERLINK("https://www.boe.es/gazeta/dias/1824/08/19/pdfs/GMD-1824-104.pdf#page=3","Abrir facsímil")</f>
        <v>Abrir facsímil</v>
      </c>
      <c r="K36" s="3" t="s">
        <v>31</v>
      </c>
    </row>
    <row r="37" spans="1:11" ht="42" customHeight="1">
      <c r="A37" s="2" t="s">
        <v>146</v>
      </c>
      <c r="B37" s="2" t="s">
        <v>146</v>
      </c>
      <c r="C37" s="2" t="s">
        <v>54</v>
      </c>
      <c r="D37" s="2" t="s">
        <v>55</v>
      </c>
      <c r="E37" s="5">
        <v>-27428</v>
      </c>
      <c r="F37" s="3" t="s">
        <v>81</v>
      </c>
      <c r="G37" s="3" t="s">
        <v>37</v>
      </c>
      <c r="H37" s="2" t="s">
        <v>29</v>
      </c>
      <c r="I37" s="2" t="s">
        <v>147</v>
      </c>
      <c r="J37" s="3" t="str">
        <f>HYPERLINK("https://www.boe.es/gazeta/dias/1824/11/25/pdfs/GMD-1824-149.pdf#page=3","Abrir facsímil")</f>
        <v>Abrir facsímil</v>
      </c>
      <c r="K37" s="3" t="s">
        <v>31</v>
      </c>
    </row>
    <row r="38" spans="1:11" ht="42" customHeight="1">
      <c r="A38" s="2" t="s">
        <v>141</v>
      </c>
      <c r="B38" s="2" t="s">
        <v>141</v>
      </c>
      <c r="C38" s="2" t="s">
        <v>54</v>
      </c>
      <c r="D38" s="2" t="s">
        <v>55</v>
      </c>
      <c r="E38" s="5">
        <v>-27393</v>
      </c>
      <c r="F38" s="3" t="s">
        <v>148</v>
      </c>
      <c r="G38" s="3" t="s">
        <v>37</v>
      </c>
      <c r="H38" s="2" t="s">
        <v>29</v>
      </c>
      <c r="I38" s="2" t="s">
        <v>149</v>
      </c>
      <c r="J38" s="3" t="str">
        <f>HYPERLINK("https://www.boe.es/gazeta/dias/1824/12/30/pdfs/GMD-1824-164.pdf#page=3","Abrir facsímil")</f>
        <v>Abrir facsímil</v>
      </c>
      <c r="K38" s="3" t="s">
        <v>31</v>
      </c>
    </row>
    <row r="39" spans="1:11" ht="42" customHeight="1">
      <c r="A39" s="2" t="s">
        <v>150</v>
      </c>
      <c r="B39" s="2" t="s">
        <v>151</v>
      </c>
      <c r="C39" s="2" t="s">
        <v>26</v>
      </c>
      <c r="D39" s="2" t="s">
        <v>18</v>
      </c>
      <c r="E39" s="5">
        <v>-27570</v>
      </c>
      <c r="F39" s="3" t="s">
        <v>152</v>
      </c>
      <c r="G39" s="3" t="s">
        <v>104</v>
      </c>
      <c r="H39" s="2" t="s">
        <v>29</v>
      </c>
      <c r="I39" s="2" t="s">
        <v>153</v>
      </c>
      <c r="J39" s="3" t="str">
        <f>HYPERLINK("https://www.boe.es/gazeta/dias/1824/07/06/pdfs/GMD-1824-85.pdf#page=1","Abrir facsímil")</f>
        <v>Abrir facsímil</v>
      </c>
      <c r="K39" s="3" t="s">
        <v>31</v>
      </c>
    </row>
    <row r="40" spans="1:11" ht="42" customHeight="1">
      <c r="A40" s="2" t="s">
        <v>154</v>
      </c>
      <c r="B40" s="2" t="s">
        <v>154</v>
      </c>
      <c r="C40" s="2" t="s">
        <v>155</v>
      </c>
      <c r="D40" s="2" t="s">
        <v>18</v>
      </c>
      <c r="E40" s="5">
        <v>-27547</v>
      </c>
      <c r="F40" s="3" t="s">
        <v>156</v>
      </c>
      <c r="G40" s="3" t="s">
        <v>28</v>
      </c>
      <c r="H40" s="2" t="s">
        <v>29</v>
      </c>
      <c r="I40" s="2" t="s">
        <v>157</v>
      </c>
      <c r="J40" s="3" t="str">
        <f>HYPERLINK("https://www.boe.es/gazeta/dias/1824/07/29/pdfs/GMD-1824-95.pdf#page=4","Abrir facsímil")</f>
        <v>Abrir facsímil</v>
      </c>
      <c r="K40" s="3" t="s">
        <v>31</v>
      </c>
    </row>
    <row r="41" spans="1:11" ht="42" customHeight="1">
      <c r="A41" s="2" t="s">
        <v>158</v>
      </c>
      <c r="B41" s="2" t="s">
        <v>159</v>
      </c>
      <c r="C41" s="2" t="s">
        <v>54</v>
      </c>
      <c r="D41" s="2" t="s">
        <v>55</v>
      </c>
      <c r="E41" s="5">
        <v>-27486</v>
      </c>
      <c r="F41" s="3" t="s">
        <v>160</v>
      </c>
      <c r="G41" s="3" t="s">
        <v>161</v>
      </c>
      <c r="H41" s="2" t="s">
        <v>29</v>
      </c>
      <c r="I41" s="2" t="s">
        <v>162</v>
      </c>
      <c r="J41" s="3" t="str">
        <f>HYPERLINK("https://www.boe.es/gazeta/dias/1824/09/28/pdfs/GMD-1824-124.pdf#page=3","Abrir facsímil")</f>
        <v>Abrir facsímil</v>
      </c>
      <c r="K41" s="3" t="s">
        <v>31</v>
      </c>
    </row>
    <row r="42" spans="1:11" ht="42" customHeight="1">
      <c r="A42" s="2" t="s">
        <v>163</v>
      </c>
      <c r="B42" s="2" t="s">
        <v>164</v>
      </c>
      <c r="C42" s="2" t="s">
        <v>54</v>
      </c>
      <c r="D42" s="2" t="s">
        <v>55</v>
      </c>
      <c r="E42" s="5">
        <v>-27405</v>
      </c>
      <c r="F42" s="3" t="s">
        <v>165</v>
      </c>
      <c r="G42" s="3" t="s">
        <v>28</v>
      </c>
      <c r="H42" s="2" t="s">
        <v>29</v>
      </c>
      <c r="I42" s="2" t="s">
        <v>166</v>
      </c>
      <c r="J42" s="3" t="str">
        <f>HYPERLINK("https://www.boe.es/gazeta/dias/1824/12/18/pdfs/GMD-1824-159.pdf#page=4","Abrir facsímil")</f>
        <v>Abrir facsímil</v>
      </c>
      <c r="K42" s="3" t="s">
        <v>31</v>
      </c>
    </row>
    <row r="43" spans="1:11" ht="42" customHeight="1">
      <c r="A43" s="2" t="s">
        <v>167</v>
      </c>
      <c r="B43" s="2" t="s">
        <v>168</v>
      </c>
      <c r="C43" s="2" t="s">
        <v>54</v>
      </c>
      <c r="D43" s="2" t="s">
        <v>55</v>
      </c>
      <c r="E43" s="5">
        <v>-27528</v>
      </c>
      <c r="F43" s="3" t="s">
        <v>169</v>
      </c>
      <c r="G43" s="3" t="s">
        <v>37</v>
      </c>
      <c r="H43" s="2" t="s">
        <v>29</v>
      </c>
      <c r="I43" s="2" t="s">
        <v>170</v>
      </c>
      <c r="J43" s="3" t="str">
        <f>HYPERLINK("https://www.boe.es/gazeta/dias/1824/08/17/pdfs/GMD-1824-103.pdf#page=3","Abrir facsímil")</f>
        <v>Abrir facsímil</v>
      </c>
      <c r="K43" s="3" t="s">
        <v>31</v>
      </c>
    </row>
    <row r="44" spans="1:11" ht="42" customHeight="1">
      <c r="A44" s="2" t="s">
        <v>171</v>
      </c>
      <c r="B44" s="2" t="s">
        <v>172</v>
      </c>
      <c r="C44" s="2" t="s">
        <v>54</v>
      </c>
      <c r="D44" s="2" t="s">
        <v>55</v>
      </c>
      <c r="E44" s="5">
        <v>-27517</v>
      </c>
      <c r="F44" s="3" t="s">
        <v>173</v>
      </c>
      <c r="G44" s="3" t="s">
        <v>37</v>
      </c>
      <c r="H44" s="2" t="s">
        <v>29</v>
      </c>
      <c r="I44" s="2" t="s">
        <v>174</v>
      </c>
      <c r="J44" s="3" t="str">
        <f>HYPERLINK("https://www.boe.es/gazeta/dias/1824/08/28/pdfs/GMD-1824-110.pdf#page=3","Abrir facsímil")</f>
        <v>Abrir facsímil</v>
      </c>
      <c r="K44" s="3" t="s">
        <v>31</v>
      </c>
    </row>
    <row r="45" spans="1:11" ht="42" customHeight="1">
      <c r="A45" s="2" t="s">
        <v>175</v>
      </c>
      <c r="B45" s="2" t="s">
        <v>175</v>
      </c>
      <c r="C45" s="2" t="s">
        <v>34</v>
      </c>
      <c r="D45" s="2" t="s">
        <v>35</v>
      </c>
      <c r="E45" s="5">
        <v>-27412</v>
      </c>
      <c r="F45" s="3" t="s">
        <v>73</v>
      </c>
      <c r="G45" s="3" t="s">
        <v>90</v>
      </c>
      <c r="H45" s="2" t="s">
        <v>29</v>
      </c>
      <c r="I45" s="2" t="s">
        <v>176</v>
      </c>
      <c r="J45" s="3" t="str">
        <f>HYPERLINK("https://www.boe.es/gazeta/dias/1824/12/11/pdfs/GMD-1824-156.pdf#page=2","Abrir facsímil")</f>
        <v>Abrir facsímil</v>
      </c>
      <c r="K45" s="3" t="s">
        <v>31</v>
      </c>
    </row>
    <row r="46" spans="1:11" ht="42" customHeight="1">
      <c r="A46" s="2" t="s">
        <v>177</v>
      </c>
      <c r="B46" s="2" t="s">
        <v>178</v>
      </c>
      <c r="C46" s="2" t="s">
        <v>155</v>
      </c>
      <c r="D46" s="2" t="s">
        <v>18</v>
      </c>
      <c r="E46" s="5">
        <v>-27414</v>
      </c>
      <c r="F46" s="3" t="s">
        <v>179</v>
      </c>
      <c r="G46" s="3" t="s">
        <v>37</v>
      </c>
      <c r="H46" s="2" t="s">
        <v>29</v>
      </c>
      <c r="I46" s="2" t="s">
        <v>180</v>
      </c>
      <c r="J46" s="3" t="str">
        <f>HYPERLINK("https://www.boe.es/gazeta/dias/1824/12/09/pdfs/GMD-1824-155.pdf#page=3","Abrir facsímil")</f>
        <v>Abrir facsímil</v>
      </c>
      <c r="K46" s="3" t="s">
        <v>31</v>
      </c>
    </row>
    <row r="47" spans="1:11" ht="42" customHeight="1">
      <c r="A47" s="2" t="s">
        <v>181</v>
      </c>
      <c r="B47" s="2" t="s">
        <v>182</v>
      </c>
      <c r="C47" s="2" t="s">
        <v>34</v>
      </c>
      <c r="D47" s="2" t="s">
        <v>35</v>
      </c>
      <c r="E47" s="5">
        <v>-27566</v>
      </c>
      <c r="F47" s="3" t="s">
        <v>183</v>
      </c>
      <c r="G47" s="3" t="s">
        <v>28</v>
      </c>
      <c r="H47" s="2" t="s">
        <v>29</v>
      </c>
      <c r="I47" s="2" t="s">
        <v>184</v>
      </c>
      <c r="J47" s="3" t="str">
        <f>HYPERLINK("https://www.boe.es/gazeta/dias/1824/07/10/pdfs/GMD-1824-87.pdf#page=4","Abrir facsímil")</f>
        <v>Abrir facsímil</v>
      </c>
      <c r="K47" s="3" t="s">
        <v>31</v>
      </c>
    </row>
    <row r="48" spans="1:11" ht="42" customHeight="1">
      <c r="A48" s="2" t="s">
        <v>185</v>
      </c>
      <c r="B48" s="2" t="s">
        <v>185</v>
      </c>
      <c r="C48" s="2" t="s">
        <v>17</v>
      </c>
      <c r="D48" s="2" t="s">
        <v>18</v>
      </c>
      <c r="E48" s="5">
        <v>-27440</v>
      </c>
      <c r="F48" s="3" t="s">
        <v>127</v>
      </c>
      <c r="G48" s="3" t="s">
        <v>128</v>
      </c>
      <c r="H48" s="2" t="s">
        <v>29</v>
      </c>
      <c r="I48" s="2" t="s">
        <v>186</v>
      </c>
      <c r="J48" s="3" t="str">
        <f>HYPERLINK("https://www.boe.es/gazeta/dias/1824/11/13/pdfs/GMD-1824-144.pdf#page=3","Abrir facsímil")</f>
        <v>Abrir facsímil</v>
      </c>
      <c r="K48" s="3" t="s">
        <v>31</v>
      </c>
    </row>
    <row r="49" spans="1:11" ht="42" customHeight="1">
      <c r="A49" s="2" t="s">
        <v>187</v>
      </c>
      <c r="B49" s="2" t="s">
        <v>188</v>
      </c>
      <c r="C49" s="2" t="s">
        <v>34</v>
      </c>
      <c r="D49" s="2" t="s">
        <v>35</v>
      </c>
      <c r="E49" s="5">
        <v>-27699</v>
      </c>
      <c r="F49" s="3" t="s">
        <v>189</v>
      </c>
      <c r="G49" s="3" t="s">
        <v>104</v>
      </c>
      <c r="H49" s="2" t="s">
        <v>29</v>
      </c>
      <c r="I49" s="2" t="s">
        <v>190</v>
      </c>
      <c r="J49" s="3" t="str">
        <f>HYPERLINK("https://www.boe.es/gazeta/dias/1824/02/28/pdfs/GMD-1824-27.pdf#page=1","Abrir facsímil")</f>
        <v>Abrir facsímil</v>
      </c>
      <c r="K49" s="3" t="s">
        <v>31</v>
      </c>
    </row>
    <row r="50" spans="1:11" ht="42" customHeight="1">
      <c r="A50" s="2" t="s">
        <v>191</v>
      </c>
      <c r="B50" s="2" t="s">
        <v>192</v>
      </c>
      <c r="C50" s="2" t="s">
        <v>34</v>
      </c>
      <c r="D50" s="2" t="s">
        <v>35</v>
      </c>
      <c r="E50" s="5">
        <v>-27755</v>
      </c>
      <c r="F50" s="3" t="s">
        <v>193</v>
      </c>
      <c r="G50" s="3" t="s">
        <v>104</v>
      </c>
      <c r="H50" s="2" t="s">
        <v>29</v>
      </c>
      <c r="I50" s="2" t="s">
        <v>194</v>
      </c>
      <c r="J50" s="3" t="str">
        <f>HYPERLINK("https://www.boe.es/gazeta/dias/1824/01/03/pdfs/GMD-1824-2.pdf#page=1","Abrir facsímil")</f>
        <v>Abrir facsímil</v>
      </c>
      <c r="K50" s="3" t="s">
        <v>31</v>
      </c>
    </row>
    <row r="51" spans="1:11" ht="42" customHeight="1">
      <c r="A51" s="2" t="s">
        <v>195</v>
      </c>
      <c r="B51" s="2" t="s">
        <v>195</v>
      </c>
      <c r="C51" s="2" t="s">
        <v>34</v>
      </c>
      <c r="D51" s="2" t="s">
        <v>35</v>
      </c>
      <c r="E51" s="5">
        <v>-27503</v>
      </c>
      <c r="F51" s="3" t="s">
        <v>196</v>
      </c>
      <c r="G51" s="3" t="s">
        <v>104</v>
      </c>
      <c r="H51" s="2" t="s">
        <v>29</v>
      </c>
      <c r="I51" s="2" t="s">
        <v>197</v>
      </c>
      <c r="J51" s="3" t="str">
        <f>HYPERLINK("https://www.boe.es/gazeta/dias/1824/09/11/pdfs/GMD-1824-117.pdf#page=1","Abrir facsímil")</f>
        <v>Abrir facsímil</v>
      </c>
      <c r="K51" s="3" t="s">
        <v>31</v>
      </c>
    </row>
    <row r="52" spans="1:11" ht="42" customHeight="1">
      <c r="A52" s="2" t="s">
        <v>198</v>
      </c>
      <c r="B52" s="2" t="s">
        <v>199</v>
      </c>
      <c r="C52" s="2" t="s">
        <v>72</v>
      </c>
      <c r="D52" s="2" t="s">
        <v>18</v>
      </c>
      <c r="E52" s="5">
        <v>-27689</v>
      </c>
      <c r="F52" s="3" t="s">
        <v>200</v>
      </c>
      <c r="G52" s="3" t="s">
        <v>37</v>
      </c>
      <c r="H52" s="2" t="s">
        <v>29</v>
      </c>
      <c r="I52" s="2" t="s">
        <v>201</v>
      </c>
      <c r="J52" s="3" t="str">
        <f>HYPERLINK("https://www.boe.es/gazeta/dias/1824/03/09/pdfs/GMD-1824-31.pdf#page=3","Abrir facsímil")</f>
        <v>Abrir facsímil</v>
      </c>
      <c r="K52" s="3" t="s">
        <v>31</v>
      </c>
    </row>
    <row r="53" spans="1:11" ht="42" customHeight="1">
      <c r="A53" s="2" t="s">
        <v>202</v>
      </c>
      <c r="B53" s="2" t="s">
        <v>202</v>
      </c>
      <c r="C53" s="2" t="s">
        <v>34</v>
      </c>
      <c r="D53" s="2" t="s">
        <v>35</v>
      </c>
      <c r="E53" s="5">
        <v>-27393</v>
      </c>
      <c r="F53" s="3" t="s">
        <v>148</v>
      </c>
      <c r="G53" s="3" t="s">
        <v>104</v>
      </c>
      <c r="H53" s="2" t="s">
        <v>29</v>
      </c>
      <c r="I53" s="2" t="s">
        <v>203</v>
      </c>
      <c r="J53" s="3" t="str">
        <f>HYPERLINK("https://www.boe.es/gazeta/dias/1824/12/30/pdfs/GMD-1824-164.pdf#page=1","Abrir facsímil")</f>
        <v>Abrir facsímil</v>
      </c>
      <c r="K53" s="3" t="s">
        <v>31</v>
      </c>
    </row>
    <row r="54" spans="1:11" ht="42" customHeight="1">
      <c r="A54" s="2" t="s">
        <v>204</v>
      </c>
      <c r="B54" s="2" t="s">
        <v>204</v>
      </c>
      <c r="C54" s="2" t="s">
        <v>72</v>
      </c>
      <c r="D54" s="2" t="s">
        <v>18</v>
      </c>
      <c r="E54" s="5">
        <v>-27596</v>
      </c>
      <c r="F54" s="3" t="s">
        <v>205</v>
      </c>
      <c r="G54" s="3" t="s">
        <v>28</v>
      </c>
      <c r="H54" s="2" t="s">
        <v>29</v>
      </c>
      <c r="I54" s="2" t="s">
        <v>206</v>
      </c>
      <c r="J54" s="3" t="str">
        <f>HYPERLINK("https://www.boe.es/gazeta/dias/1824/06/10/pdfs/GMD-1824-74.pdf#page=4","Abrir facsímil")</f>
        <v>Abrir facsímil</v>
      </c>
      <c r="K54" s="3" t="s">
        <v>31</v>
      </c>
    </row>
    <row r="55" spans="1:11" ht="42" customHeight="1">
      <c r="A55" s="2" t="s">
        <v>207</v>
      </c>
      <c r="B55" s="2" t="s">
        <v>208</v>
      </c>
      <c r="C55" s="2" t="s">
        <v>72</v>
      </c>
      <c r="D55" s="2" t="s">
        <v>18</v>
      </c>
      <c r="E55" s="5">
        <v>-27437</v>
      </c>
      <c r="F55" s="3" t="s">
        <v>45</v>
      </c>
      <c r="G55" s="3" t="s">
        <v>37</v>
      </c>
      <c r="H55" s="2" t="s">
        <v>29</v>
      </c>
      <c r="I55" s="2" t="s">
        <v>209</v>
      </c>
      <c r="J55" s="3" t="str">
        <f>HYPERLINK("https://www.boe.es/gazeta/dias/1824/11/16/pdfs/GMD-1824-145.pdf#page=3","Abrir facsímil")</f>
        <v>Abrir facsímil</v>
      </c>
      <c r="K55" s="3" t="s">
        <v>31</v>
      </c>
    </row>
    <row r="56" spans="1:11" ht="42" customHeight="1">
      <c r="A56" s="2" t="s">
        <v>210</v>
      </c>
      <c r="B56" s="2" t="s">
        <v>210</v>
      </c>
      <c r="C56" s="2" t="s">
        <v>34</v>
      </c>
      <c r="D56" s="2" t="s">
        <v>35</v>
      </c>
      <c r="E56" s="5">
        <v>-27706</v>
      </c>
      <c r="F56" s="3" t="s">
        <v>211</v>
      </c>
      <c r="G56" s="3" t="s">
        <v>212</v>
      </c>
      <c r="H56" s="2" t="s">
        <v>29</v>
      </c>
      <c r="I56" s="2" t="s">
        <v>213</v>
      </c>
      <c r="J56" s="3" t="str">
        <f>HYPERLINK("https://www.boe.es/gazeta/dias/1824/02/21/pdfs/GMD-1824-24.pdf#page=6","Abrir facsímil")</f>
        <v>Abrir facsímil</v>
      </c>
      <c r="K56" s="3" t="s">
        <v>31</v>
      </c>
    </row>
    <row r="57" spans="1:11" ht="42" customHeight="1">
      <c r="A57" s="2" t="s">
        <v>210</v>
      </c>
      <c r="B57" s="2" t="s">
        <v>210</v>
      </c>
      <c r="C57" s="2" t="s">
        <v>34</v>
      </c>
      <c r="D57" s="2" t="s">
        <v>35</v>
      </c>
      <c r="E57" s="5">
        <v>-27685</v>
      </c>
      <c r="F57" s="3" t="s">
        <v>50</v>
      </c>
      <c r="G57" s="3" t="s">
        <v>28</v>
      </c>
      <c r="H57" s="2" t="s">
        <v>29</v>
      </c>
      <c r="I57" s="2" t="s">
        <v>214</v>
      </c>
      <c r="J57" s="3" t="str">
        <f>HYPERLINK("https://www.boe.es/gazeta/dias/1824/03/13/pdfs/GMD-1824-33.pdf#page=4","Abrir facsímil")</f>
        <v>Abrir facsímil</v>
      </c>
      <c r="K57" s="3" t="s">
        <v>31</v>
      </c>
    </row>
    <row r="58" spans="1:11" ht="42" customHeight="1">
      <c r="A58" s="2" t="s">
        <v>210</v>
      </c>
      <c r="B58" s="2" t="s">
        <v>210</v>
      </c>
      <c r="C58" s="2" t="s">
        <v>54</v>
      </c>
      <c r="D58" s="2" t="s">
        <v>55</v>
      </c>
      <c r="E58" s="5">
        <v>-27659</v>
      </c>
      <c r="F58" s="3" t="s">
        <v>215</v>
      </c>
      <c r="G58" s="3" t="s">
        <v>37</v>
      </c>
      <c r="H58" s="2" t="s">
        <v>29</v>
      </c>
      <c r="I58" s="2" t="s">
        <v>216</v>
      </c>
      <c r="J58" s="3" t="str">
        <f>HYPERLINK("https://www.boe.es/gazeta/dias/1824/04/08/pdfs/GMD-1824-46.pdf#page=3","Abrir facsímil")</f>
        <v>Abrir facsímil</v>
      </c>
      <c r="K58" s="3" t="s">
        <v>31</v>
      </c>
    </row>
    <row r="59" spans="1:11" ht="42" customHeight="1">
      <c r="A59" s="2" t="s">
        <v>210</v>
      </c>
      <c r="B59" s="2" t="s">
        <v>210</v>
      </c>
      <c r="C59" s="2" t="s">
        <v>34</v>
      </c>
      <c r="D59" s="2" t="s">
        <v>35</v>
      </c>
      <c r="E59" s="5">
        <v>-27657</v>
      </c>
      <c r="F59" s="3" t="s">
        <v>94</v>
      </c>
      <c r="G59" s="3" t="s">
        <v>28</v>
      </c>
      <c r="H59" s="2" t="s">
        <v>29</v>
      </c>
      <c r="I59" s="2" t="s">
        <v>217</v>
      </c>
      <c r="J59" s="3" t="str">
        <f>HYPERLINK("https://www.boe.es/gazeta/dias/1824/04/10/pdfs/GMD-1824-47.pdf#page=4","Abrir facsímil")</f>
        <v>Abrir facsímil</v>
      </c>
      <c r="K59" s="3" t="s">
        <v>31</v>
      </c>
    </row>
    <row r="60" spans="1:11" ht="42" customHeight="1">
      <c r="A60" s="2" t="s">
        <v>218</v>
      </c>
      <c r="B60" s="2" t="s">
        <v>219</v>
      </c>
      <c r="C60" s="2" t="s">
        <v>54</v>
      </c>
      <c r="D60" s="2" t="s">
        <v>55</v>
      </c>
      <c r="E60" s="5">
        <v>-27710</v>
      </c>
      <c r="F60" s="3" t="s">
        <v>220</v>
      </c>
      <c r="G60" s="3" t="s">
        <v>37</v>
      </c>
      <c r="H60" s="2" t="s">
        <v>29</v>
      </c>
      <c r="I60" s="2" t="s">
        <v>221</v>
      </c>
      <c r="J60" s="3" t="str">
        <f>HYPERLINK("https://www.boe.es/gazeta/dias/1824/02/17/pdfs/GMD-1824-22.pdf#page=3","Abrir facsímil")</f>
        <v>Abrir facsímil</v>
      </c>
      <c r="K60" s="3" t="s">
        <v>31</v>
      </c>
    </row>
    <row r="61" spans="1:11" ht="42" customHeight="1">
      <c r="A61" s="2" t="s">
        <v>222</v>
      </c>
      <c r="B61" s="2" t="s">
        <v>223</v>
      </c>
      <c r="C61" s="2" t="s">
        <v>54</v>
      </c>
      <c r="D61" s="2" t="s">
        <v>55</v>
      </c>
      <c r="E61" s="5">
        <v>-27409</v>
      </c>
      <c r="F61" s="3" t="s">
        <v>85</v>
      </c>
      <c r="G61" s="3" t="s">
        <v>28</v>
      </c>
      <c r="H61" s="2" t="s">
        <v>29</v>
      </c>
      <c r="I61" s="2" t="s">
        <v>224</v>
      </c>
      <c r="J61" s="3" t="str">
        <f>HYPERLINK("https://www.boe.es/gazeta/dias/1824/12/14/pdfs/GMD-1824-157.pdf#page=4","Abrir facsímil")</f>
        <v>Abrir facsímil</v>
      </c>
      <c r="K61" s="3" t="s">
        <v>31</v>
      </c>
    </row>
    <row r="62" spans="1:11" ht="42" customHeight="1">
      <c r="A62" s="2" t="s">
        <v>225</v>
      </c>
      <c r="B62" s="2" t="s">
        <v>226</v>
      </c>
      <c r="C62" s="2" t="s">
        <v>17</v>
      </c>
      <c r="D62" s="2" t="s">
        <v>18</v>
      </c>
      <c r="E62" s="5">
        <v>-27533</v>
      </c>
      <c r="F62" s="3" t="s">
        <v>227</v>
      </c>
      <c r="G62" s="3" t="s">
        <v>28</v>
      </c>
      <c r="H62" s="2" t="s">
        <v>29</v>
      </c>
      <c r="I62" s="2" t="s">
        <v>228</v>
      </c>
      <c r="J62" s="3" t="str">
        <f>HYPERLINK("https://www.boe.es/gazeta/dias/1824/08/12/pdfs/GMD-1824-101.pdf#page=4","Abrir facsímil")</f>
        <v>Abrir facsímil</v>
      </c>
      <c r="K62" s="3" t="s">
        <v>31</v>
      </c>
    </row>
    <row r="63" spans="1:11" ht="42" customHeight="1">
      <c r="A63" s="2" t="s">
        <v>229</v>
      </c>
      <c r="B63" s="2" t="s">
        <v>230</v>
      </c>
      <c r="C63" s="2" t="s">
        <v>54</v>
      </c>
      <c r="D63" s="2" t="s">
        <v>55</v>
      </c>
      <c r="E63" s="5">
        <v>-27580</v>
      </c>
      <c r="F63" s="3" t="s">
        <v>231</v>
      </c>
      <c r="G63" s="3" t="s">
        <v>104</v>
      </c>
      <c r="H63" s="2" t="s">
        <v>29</v>
      </c>
      <c r="I63" s="2" t="s">
        <v>232</v>
      </c>
      <c r="J63" s="3" t="str">
        <f>HYPERLINK("https://www.boe.es/gazeta/dias/1824/06/26/pdfs/GMD-1824-81.pdf#page=1","Abrir facsímil")</f>
        <v>Abrir facsímil</v>
      </c>
      <c r="K63" s="3" t="s">
        <v>31</v>
      </c>
    </row>
    <row r="64" spans="1:11" ht="42" customHeight="1">
      <c r="A64" s="2" t="s">
        <v>233</v>
      </c>
      <c r="B64" s="2" t="s">
        <v>234</v>
      </c>
      <c r="C64" s="2" t="s">
        <v>54</v>
      </c>
      <c r="D64" s="2" t="s">
        <v>55</v>
      </c>
      <c r="E64" s="5">
        <v>-27757</v>
      </c>
      <c r="F64" s="3" t="s">
        <v>235</v>
      </c>
      <c r="G64" s="3" t="s">
        <v>37</v>
      </c>
      <c r="H64" s="2" t="s">
        <v>29</v>
      </c>
      <c r="I64" s="2" t="s">
        <v>236</v>
      </c>
      <c r="J64" s="3" t="str">
        <f>HYPERLINK("https://www.boe.es/gazeta/dias/1824/01/01/pdfs/GMD-1824-1.pdf#page=3","Abrir facsímil")</f>
        <v>Abrir facsímil</v>
      </c>
      <c r="K64" s="3" t="s">
        <v>31</v>
      </c>
    </row>
    <row r="65" spans="1:11" ht="42" customHeight="1">
      <c r="A65" s="2" t="s">
        <v>233</v>
      </c>
      <c r="B65" s="2" t="s">
        <v>234</v>
      </c>
      <c r="C65" s="2" t="s">
        <v>54</v>
      </c>
      <c r="D65" s="2" t="s">
        <v>55</v>
      </c>
      <c r="E65" s="5">
        <v>-27650</v>
      </c>
      <c r="F65" s="3" t="s">
        <v>237</v>
      </c>
      <c r="G65" s="3" t="s">
        <v>104</v>
      </c>
      <c r="H65" s="2" t="s">
        <v>29</v>
      </c>
      <c r="I65" s="2" t="s">
        <v>238</v>
      </c>
      <c r="J65" s="3" t="str">
        <f>HYPERLINK("https://www.boe.es/gazeta/dias/1824/04/17/pdfs/GMD-1824-50.pdf#page=1","Abrir facsímil")</f>
        <v>Abrir facsímil</v>
      </c>
      <c r="K65" s="3" t="s">
        <v>31</v>
      </c>
    </row>
    <row r="66" spans="1:11" ht="42" customHeight="1">
      <c r="A66" s="2" t="s">
        <v>239</v>
      </c>
      <c r="B66" s="2" t="s">
        <v>240</v>
      </c>
      <c r="C66" s="2" t="s">
        <v>54</v>
      </c>
      <c r="D66" s="2" t="s">
        <v>55</v>
      </c>
      <c r="E66" s="5">
        <v>-27517</v>
      </c>
      <c r="F66" s="3" t="s">
        <v>173</v>
      </c>
      <c r="G66" s="3" t="s">
        <v>28</v>
      </c>
      <c r="H66" s="2" t="s">
        <v>29</v>
      </c>
      <c r="I66" s="2" t="s">
        <v>241</v>
      </c>
      <c r="J66" s="3" t="str">
        <f>HYPERLINK("https://www.boe.es/gazeta/dias/1824/08/28/pdfs/GMD-1824-110.pdf#page=4","Abrir facsímil")</f>
        <v>Abrir facsímil</v>
      </c>
      <c r="K66" s="3" t="s">
        <v>31</v>
      </c>
    </row>
    <row r="67" spans="1:11" ht="42" customHeight="1">
      <c r="A67" s="2" t="s">
        <v>242</v>
      </c>
      <c r="B67" s="2" t="s">
        <v>243</v>
      </c>
      <c r="C67" s="2" t="s">
        <v>26</v>
      </c>
      <c r="D67" s="2" t="s">
        <v>18</v>
      </c>
      <c r="E67" s="5">
        <v>-27426</v>
      </c>
      <c r="F67" s="3" t="s">
        <v>244</v>
      </c>
      <c r="G67" s="3" t="s">
        <v>28</v>
      </c>
      <c r="H67" s="2" t="s">
        <v>29</v>
      </c>
      <c r="I67" s="2" t="s">
        <v>245</v>
      </c>
      <c r="J67" s="3" t="str">
        <f>HYPERLINK("https://www.boe.es/gazeta/dias/1824/11/27/pdfs/GMD-1824-150.pdf#page=4","Abrir facsímil")</f>
        <v>Abrir facsímil</v>
      </c>
      <c r="K67" s="3" t="s">
        <v>31</v>
      </c>
    </row>
    <row r="68" spans="1:11" ht="42" customHeight="1">
      <c r="A68" s="2" t="s">
        <v>246</v>
      </c>
      <c r="B68" s="2" t="s">
        <v>246</v>
      </c>
      <c r="C68" s="2" t="s">
        <v>54</v>
      </c>
      <c r="D68" s="2" t="s">
        <v>55</v>
      </c>
      <c r="E68" s="5">
        <v>-27409</v>
      </c>
      <c r="F68" s="3" t="s">
        <v>85</v>
      </c>
      <c r="G68" s="3" t="s">
        <v>28</v>
      </c>
      <c r="H68" s="2" t="s">
        <v>29</v>
      </c>
      <c r="I68" s="2" t="s">
        <v>247</v>
      </c>
      <c r="J68" s="3" t="str">
        <f>HYPERLINK("https://www.boe.es/gazeta/dias/1824/12/14/pdfs/GMD-1824-157.pdf#page=4","Abrir facsímil")</f>
        <v>Abrir facsímil</v>
      </c>
      <c r="K68" s="3" t="s">
        <v>31</v>
      </c>
    </row>
    <row r="69" spans="1:11" ht="42" customHeight="1">
      <c r="A69" s="2" t="s">
        <v>248</v>
      </c>
      <c r="B69" s="2" t="s">
        <v>249</v>
      </c>
      <c r="C69" s="2" t="s">
        <v>155</v>
      </c>
      <c r="D69" s="2" t="s">
        <v>18</v>
      </c>
      <c r="E69" s="5">
        <v>-27507</v>
      </c>
      <c r="F69" s="3" t="s">
        <v>250</v>
      </c>
      <c r="G69" s="3" t="s">
        <v>37</v>
      </c>
      <c r="H69" s="2" t="s">
        <v>21</v>
      </c>
      <c r="I69" s="2" t="s">
        <v>251</v>
      </c>
      <c r="J69" s="3" t="str">
        <f>HYPERLINK("https://www.boe.es/gazeta/dias/1824/09/07/pdfs/GMD-1824-115.pdf#page=3","Abrir facsímil")</f>
        <v>Abrir facsímil</v>
      </c>
      <c r="K69" s="3" t="s">
        <v>23</v>
      </c>
    </row>
    <row r="70" spans="1:11" ht="42" customHeight="1">
      <c r="A70" s="2" t="s">
        <v>252</v>
      </c>
      <c r="B70" s="2" t="s">
        <v>253</v>
      </c>
      <c r="C70" s="2" t="s">
        <v>54</v>
      </c>
      <c r="D70" s="2" t="s">
        <v>55</v>
      </c>
      <c r="E70" s="5">
        <v>-27407</v>
      </c>
      <c r="F70" s="3" t="s">
        <v>254</v>
      </c>
      <c r="G70" s="3" t="s">
        <v>104</v>
      </c>
      <c r="H70" s="2" t="s">
        <v>29</v>
      </c>
      <c r="I70" s="2" t="s">
        <v>255</v>
      </c>
      <c r="J70" s="3" t="str">
        <f>HYPERLINK("https://www.boe.es/gazeta/dias/1824/12/16/pdfs/GMD-1824-158.pdf#page=1","Abrir facsímil")</f>
        <v>Abrir facsímil</v>
      </c>
      <c r="K70" s="3" t="s">
        <v>31</v>
      </c>
    </row>
    <row r="71" spans="1:11" ht="42" customHeight="1">
      <c r="A71" s="2" t="s">
        <v>256</v>
      </c>
      <c r="B71" s="2" t="s">
        <v>257</v>
      </c>
      <c r="C71" s="2" t="s">
        <v>54</v>
      </c>
      <c r="D71" s="2" t="s">
        <v>55</v>
      </c>
      <c r="E71" s="5">
        <v>-27493</v>
      </c>
      <c r="F71" s="3" t="s">
        <v>63</v>
      </c>
      <c r="G71" s="3" t="s">
        <v>64</v>
      </c>
      <c r="H71" s="2" t="s">
        <v>29</v>
      </c>
      <c r="I71" s="2" t="s">
        <v>258</v>
      </c>
      <c r="J71" s="3" t="str">
        <f>HYPERLINK("https://www.boe.es/gazeta/dias/1824/09/21/pdfs/GMD-1824-121.pdf#page=3","Abrir facsímil")</f>
        <v>Abrir facsímil</v>
      </c>
      <c r="K71" s="3" t="s">
        <v>31</v>
      </c>
    </row>
    <row r="72" spans="1:11" ht="42" customHeight="1">
      <c r="A72" s="2" t="s">
        <v>259</v>
      </c>
      <c r="B72" s="2" t="s">
        <v>260</v>
      </c>
      <c r="C72" s="2" t="s">
        <v>49</v>
      </c>
      <c r="D72" s="2" t="s">
        <v>18</v>
      </c>
      <c r="E72" s="5">
        <v>-27575</v>
      </c>
      <c r="F72" s="3" t="s">
        <v>261</v>
      </c>
      <c r="G72" s="3" t="s">
        <v>28</v>
      </c>
      <c r="H72" s="2" t="s">
        <v>29</v>
      </c>
      <c r="I72" s="2" t="s">
        <v>262</v>
      </c>
      <c r="J72" s="3" t="str">
        <f>HYPERLINK("https://www.boe.es/gazeta/dias/1824/07/01/pdfs/GMD-1824-83.pdf#page=4","Abrir facsímil")</f>
        <v>Abrir facsímil</v>
      </c>
      <c r="K72" s="3" t="s">
        <v>31</v>
      </c>
    </row>
    <row r="73" spans="1:11" ht="42" customHeight="1">
      <c r="A73" s="2" t="s">
        <v>263</v>
      </c>
      <c r="B73" s="2" t="s">
        <v>264</v>
      </c>
      <c r="C73" s="2" t="s">
        <v>34</v>
      </c>
      <c r="D73" s="2" t="s">
        <v>35</v>
      </c>
      <c r="E73" s="5">
        <v>-27542</v>
      </c>
      <c r="F73" s="3" t="s">
        <v>265</v>
      </c>
      <c r="G73" s="3" t="s">
        <v>28</v>
      </c>
      <c r="H73" s="2" t="s">
        <v>29</v>
      </c>
      <c r="I73" s="2" t="s">
        <v>266</v>
      </c>
      <c r="J73" s="3" t="str">
        <f>HYPERLINK("https://www.boe.es/gazeta/dias/1824/08/03/pdfs/GMD-1824-97.pdf#page=4","Abrir facsímil")</f>
        <v>Abrir facsímil</v>
      </c>
      <c r="K73" s="3" t="s">
        <v>31</v>
      </c>
    </row>
    <row r="74" spans="1:11" ht="42" customHeight="1">
      <c r="A74" s="2" t="s">
        <v>267</v>
      </c>
      <c r="B74" s="2" t="s">
        <v>268</v>
      </c>
      <c r="C74" s="2" t="s">
        <v>26</v>
      </c>
      <c r="D74" s="2" t="s">
        <v>18</v>
      </c>
      <c r="E74" s="5">
        <v>-27414</v>
      </c>
      <c r="F74" s="3" t="s">
        <v>179</v>
      </c>
      <c r="G74" s="3" t="s">
        <v>28</v>
      </c>
      <c r="H74" s="2" t="s">
        <v>29</v>
      </c>
      <c r="I74" s="2" t="s">
        <v>269</v>
      </c>
      <c r="J74" s="3" t="str">
        <f>HYPERLINK("https://www.boe.es/gazeta/dias/1824/12/09/pdfs/GMD-1824-155.pdf#page=4","Abrir facsímil")</f>
        <v>Abrir facsímil</v>
      </c>
      <c r="K74" s="3" t="s">
        <v>31</v>
      </c>
    </row>
    <row r="75" spans="1:11" ht="42" customHeight="1">
      <c r="A75" s="2" t="s">
        <v>270</v>
      </c>
      <c r="B75" s="2" t="s">
        <v>271</v>
      </c>
      <c r="C75" s="2" t="s">
        <v>34</v>
      </c>
      <c r="D75" s="2" t="s">
        <v>35</v>
      </c>
      <c r="E75" s="5">
        <v>-27547</v>
      </c>
      <c r="F75" s="3" t="s">
        <v>156</v>
      </c>
      <c r="G75" s="3" t="s">
        <v>28</v>
      </c>
      <c r="H75" s="2" t="s">
        <v>29</v>
      </c>
      <c r="I75" s="2" t="s">
        <v>272</v>
      </c>
      <c r="J75" s="3" t="str">
        <f>HYPERLINK("https://www.boe.es/gazeta/dias/1824/07/29/pdfs/GMD-1824-95.pdf#page=4","Abrir facsímil")</f>
        <v>Abrir facsímil</v>
      </c>
      <c r="K75" s="3" t="s">
        <v>31</v>
      </c>
    </row>
    <row r="76" spans="1:11" ht="42" customHeight="1">
      <c r="A76" s="2" t="s">
        <v>273</v>
      </c>
      <c r="B76" s="2" t="s">
        <v>274</v>
      </c>
      <c r="C76" s="2" t="s">
        <v>54</v>
      </c>
      <c r="D76" s="2" t="s">
        <v>55</v>
      </c>
      <c r="E76" s="5">
        <v>-27489</v>
      </c>
      <c r="F76" s="3" t="s">
        <v>59</v>
      </c>
      <c r="G76" s="3" t="s">
        <v>28</v>
      </c>
      <c r="H76" s="2" t="s">
        <v>29</v>
      </c>
      <c r="I76" s="2" t="s">
        <v>275</v>
      </c>
      <c r="J76" s="3" t="str">
        <f>HYPERLINK("https://www.boe.es/gazeta/dias/1824/09/25/pdfs/GMD-1824-123.pdf#page=4","Abrir facsímil")</f>
        <v>Abrir facsímil</v>
      </c>
      <c r="K76" s="3" t="s">
        <v>31</v>
      </c>
    </row>
    <row r="77" spans="1:11" ht="42" customHeight="1">
      <c r="A77" s="2" t="s">
        <v>276</v>
      </c>
      <c r="B77" s="2" t="s">
        <v>276</v>
      </c>
      <c r="C77" s="2" t="s">
        <v>17</v>
      </c>
      <c r="D77" s="2" t="s">
        <v>18</v>
      </c>
      <c r="E77" s="5">
        <v>-27717</v>
      </c>
      <c r="F77" s="3" t="s">
        <v>277</v>
      </c>
      <c r="G77" s="3" t="s">
        <v>37</v>
      </c>
      <c r="H77" s="2" t="s">
        <v>29</v>
      </c>
      <c r="I77" s="2" t="s">
        <v>278</v>
      </c>
      <c r="J77" s="3" t="str">
        <f>HYPERLINK("https://www.boe.es/gazeta/dias/1824/02/10/pdfs/GMD-1824-19.pdf#page=3","Abrir facsímil")</f>
        <v>Abrir facsímil</v>
      </c>
      <c r="K77" s="3" t="s">
        <v>31</v>
      </c>
    </row>
    <row r="78" spans="1:11" ht="42" customHeight="1">
      <c r="A78" s="2" t="s">
        <v>279</v>
      </c>
      <c r="B78" s="2" t="s">
        <v>280</v>
      </c>
      <c r="C78" s="2" t="s">
        <v>17</v>
      </c>
      <c r="D78" s="2" t="s">
        <v>18</v>
      </c>
      <c r="E78" s="5">
        <v>-27640</v>
      </c>
      <c r="F78" s="3" t="s">
        <v>281</v>
      </c>
      <c r="G78" s="3" t="s">
        <v>37</v>
      </c>
      <c r="H78" s="2" t="s">
        <v>21</v>
      </c>
      <c r="I78" s="2" t="s">
        <v>282</v>
      </c>
      <c r="J78" s="3" t="str">
        <f>HYPERLINK("https://www.boe.es/gazeta/dias/1824/04/27/pdfs/GMD-1824-54.pdf#page=3","Abrir facsímil")</f>
        <v>Abrir facsímil</v>
      </c>
      <c r="K78" s="3" t="s">
        <v>23</v>
      </c>
    </row>
    <row r="79" spans="1:11" ht="42" customHeight="1">
      <c r="A79" s="2" t="s">
        <v>283</v>
      </c>
      <c r="B79" s="2" t="s">
        <v>284</v>
      </c>
      <c r="C79" s="2" t="s">
        <v>54</v>
      </c>
      <c r="D79" s="2" t="s">
        <v>55</v>
      </c>
      <c r="E79" s="5">
        <v>-27533</v>
      </c>
      <c r="F79" s="3" t="s">
        <v>227</v>
      </c>
      <c r="G79" s="3" t="s">
        <v>285</v>
      </c>
      <c r="H79" s="2" t="s">
        <v>29</v>
      </c>
      <c r="I79" s="2" t="s">
        <v>286</v>
      </c>
      <c r="J79" s="3" t="str">
        <f>HYPERLINK("https://www.boe.es/gazeta/dias/1824/08/12/pdfs/GMD-1824-101.pdf#page=3","Abrir facsímil")</f>
        <v>Abrir facsímil</v>
      </c>
      <c r="K79" s="3" t="s">
        <v>31</v>
      </c>
    </row>
    <row r="80" spans="1:11" ht="42" customHeight="1">
      <c r="A80" s="2" t="s">
        <v>287</v>
      </c>
      <c r="B80" s="2" t="s">
        <v>288</v>
      </c>
      <c r="C80" s="2" t="s">
        <v>54</v>
      </c>
      <c r="D80" s="2" t="s">
        <v>55</v>
      </c>
      <c r="E80" s="5">
        <v>-27428</v>
      </c>
      <c r="F80" s="3" t="s">
        <v>81</v>
      </c>
      <c r="G80" s="3" t="s">
        <v>37</v>
      </c>
      <c r="H80" s="2" t="s">
        <v>29</v>
      </c>
      <c r="I80" s="2" t="s">
        <v>289</v>
      </c>
      <c r="J80" s="3" t="str">
        <f>HYPERLINK("https://www.boe.es/gazeta/dias/1824/11/25/pdfs/GMD-1824-149.pdf#page=3","Abrir facsímil")</f>
        <v>Abrir facsímil</v>
      </c>
      <c r="K80" s="3" t="s">
        <v>31</v>
      </c>
    </row>
    <row r="81" spans="1:11" ht="42" customHeight="1">
      <c r="A81" s="2" t="s">
        <v>290</v>
      </c>
      <c r="B81" s="2" t="s">
        <v>291</v>
      </c>
      <c r="C81" s="2" t="s">
        <v>26</v>
      </c>
      <c r="D81" s="2" t="s">
        <v>18</v>
      </c>
      <c r="E81" s="5">
        <v>-27447</v>
      </c>
      <c r="F81" s="3" t="s">
        <v>41</v>
      </c>
      <c r="G81" s="3" t="s">
        <v>28</v>
      </c>
      <c r="H81" s="2" t="s">
        <v>29</v>
      </c>
      <c r="I81" s="2" t="s">
        <v>292</v>
      </c>
      <c r="J81" s="3" t="str">
        <f>HYPERLINK("https://www.boe.es/gazeta/dias/1824/11/06/pdfs/GMD-1824-141.pdf#page=4","Abrir facsímil")</f>
        <v>Abrir facsímil</v>
      </c>
      <c r="K81" s="3" t="s">
        <v>31</v>
      </c>
    </row>
    <row r="82" spans="1:11" ht="42" customHeight="1">
      <c r="A82" s="2" t="s">
        <v>293</v>
      </c>
      <c r="B82" s="2" t="s">
        <v>294</v>
      </c>
      <c r="C82" s="2" t="s">
        <v>34</v>
      </c>
      <c r="D82" s="2" t="s">
        <v>35</v>
      </c>
      <c r="E82" s="5">
        <v>-27692</v>
      </c>
      <c r="F82" s="3" t="s">
        <v>295</v>
      </c>
      <c r="G82" s="3" t="s">
        <v>37</v>
      </c>
      <c r="H82" s="2" t="s">
        <v>29</v>
      </c>
      <c r="I82" s="2" t="s">
        <v>296</v>
      </c>
      <c r="J82" s="3" t="str">
        <f>HYPERLINK("https://www.boe.es/gazeta/dias/1824/03/06/pdfs/GMD-1824-30.pdf#page=3","Abrir facsímil")</f>
        <v>Abrir facsímil</v>
      </c>
      <c r="K82" s="3" t="s">
        <v>31</v>
      </c>
    </row>
    <row r="83" spans="1:11" ht="42" customHeight="1">
      <c r="A83" s="2" t="s">
        <v>297</v>
      </c>
      <c r="B83" s="2" t="s">
        <v>298</v>
      </c>
      <c r="C83" s="2" t="s">
        <v>54</v>
      </c>
      <c r="D83" s="2" t="s">
        <v>55</v>
      </c>
      <c r="E83" s="5">
        <v>-27414</v>
      </c>
      <c r="F83" s="3" t="s">
        <v>179</v>
      </c>
      <c r="G83" s="3" t="s">
        <v>37</v>
      </c>
      <c r="H83" s="2" t="s">
        <v>29</v>
      </c>
      <c r="I83" s="2" t="s">
        <v>299</v>
      </c>
      <c r="J83" s="3" t="str">
        <f>HYPERLINK("https://www.boe.es/gazeta/dias/1824/12/09/pdfs/GMD-1824-155.pdf#page=3","Abrir facsímil")</f>
        <v>Abrir facsímil</v>
      </c>
      <c r="K83" s="3" t="s">
        <v>31</v>
      </c>
    </row>
    <row r="84" spans="1:11" ht="42" customHeight="1">
      <c r="A84" s="2" t="s">
        <v>300</v>
      </c>
      <c r="B84" s="2" t="s">
        <v>300</v>
      </c>
      <c r="C84" s="2" t="s">
        <v>301</v>
      </c>
      <c r="D84" s="2" t="s">
        <v>18</v>
      </c>
      <c r="E84" s="5">
        <v>-27687</v>
      </c>
      <c r="F84" s="3" t="s">
        <v>302</v>
      </c>
      <c r="G84" s="3" t="s">
        <v>212</v>
      </c>
      <c r="H84" s="2" t="s">
        <v>29</v>
      </c>
      <c r="I84" s="2" t="s">
        <v>303</v>
      </c>
      <c r="J84" s="3" t="str">
        <f>HYPERLINK("https://www.boe.es/gazeta/dias/1824/03/11/pdfs/GMD-1824-32.pdf#page=6","Abrir facsímil")</f>
        <v>Abrir facsímil</v>
      </c>
      <c r="K84" s="3" t="s">
        <v>31</v>
      </c>
    </row>
    <row r="85" spans="1:11" ht="42" customHeight="1">
      <c r="A85" s="2" t="s">
        <v>304</v>
      </c>
      <c r="B85" s="2" t="s">
        <v>304</v>
      </c>
      <c r="C85" s="2" t="s">
        <v>49</v>
      </c>
      <c r="D85" s="2" t="s">
        <v>18</v>
      </c>
      <c r="E85" s="5">
        <v>-27640</v>
      </c>
      <c r="F85" s="3" t="s">
        <v>281</v>
      </c>
      <c r="G85" s="3" t="s">
        <v>37</v>
      </c>
      <c r="H85" s="2" t="s">
        <v>29</v>
      </c>
      <c r="I85" s="2" t="s">
        <v>305</v>
      </c>
      <c r="J85" s="3" t="str">
        <f>HYPERLINK("https://www.boe.es/gazeta/dias/1824/04/27/pdfs/GMD-1824-54.pdf#page=3","Abrir facsímil")</f>
        <v>Abrir facsímil</v>
      </c>
      <c r="K85" s="3" t="s">
        <v>31</v>
      </c>
    </row>
    <row r="86" spans="1:11" ht="42" customHeight="1">
      <c r="A86" s="2" t="s">
        <v>306</v>
      </c>
      <c r="B86" s="2" t="s">
        <v>307</v>
      </c>
      <c r="C86" s="2" t="s">
        <v>34</v>
      </c>
      <c r="D86" s="2" t="s">
        <v>35</v>
      </c>
      <c r="E86" s="5">
        <v>-27428</v>
      </c>
      <c r="F86" s="3" t="s">
        <v>81</v>
      </c>
      <c r="G86" s="3" t="s">
        <v>28</v>
      </c>
      <c r="H86" s="2" t="s">
        <v>29</v>
      </c>
      <c r="I86" s="2" t="s">
        <v>308</v>
      </c>
      <c r="J86" s="3" t="str">
        <f>HYPERLINK("https://www.boe.es/gazeta/dias/1824/11/25/pdfs/GMD-1824-149.pdf#page=4","Abrir facsímil")</f>
        <v>Abrir facsímil</v>
      </c>
      <c r="K86" s="3" t="s">
        <v>31</v>
      </c>
    </row>
    <row r="87" spans="1:11" ht="42" customHeight="1">
      <c r="A87" s="2" t="s">
        <v>309</v>
      </c>
      <c r="B87" s="2" t="s">
        <v>310</v>
      </c>
      <c r="C87" s="2" t="s">
        <v>54</v>
      </c>
      <c r="D87" s="2" t="s">
        <v>55</v>
      </c>
      <c r="E87" s="5">
        <v>-27589</v>
      </c>
      <c r="F87" s="3" t="s">
        <v>311</v>
      </c>
      <c r="G87" s="3" t="s">
        <v>104</v>
      </c>
      <c r="H87" s="2" t="s">
        <v>29</v>
      </c>
      <c r="I87" s="2" t="s">
        <v>312</v>
      </c>
      <c r="J87" s="3" t="str">
        <f>HYPERLINK("https://www.boe.es/gazeta/dias/1824/06/17/pdfs/GMD-1824-77.pdf#page=1","Abrir facsímil")</f>
        <v>Abrir facsímil</v>
      </c>
      <c r="K87" s="3" t="s">
        <v>31</v>
      </c>
    </row>
    <row r="88" spans="1:11" ht="42" customHeight="1">
      <c r="A88" s="2" t="s">
        <v>313</v>
      </c>
      <c r="B88" s="2" t="s">
        <v>314</v>
      </c>
      <c r="C88" s="2" t="s">
        <v>155</v>
      </c>
      <c r="D88" s="2" t="s">
        <v>18</v>
      </c>
      <c r="E88" s="5">
        <v>-27470</v>
      </c>
      <c r="F88" s="3" t="s">
        <v>89</v>
      </c>
      <c r="G88" s="3" t="s">
        <v>37</v>
      </c>
      <c r="H88" s="2" t="s">
        <v>29</v>
      </c>
      <c r="I88" s="2" t="s">
        <v>315</v>
      </c>
      <c r="J88" s="3" t="str">
        <f>HYPERLINK("https://www.boe.es/gazeta/dias/1824/10/14/pdfs/GMD-1824-131.pdf#page=3","Abrir facsímil")</f>
        <v>Abrir facsímil</v>
      </c>
      <c r="K88" s="3" t="s">
        <v>31</v>
      </c>
    </row>
    <row r="89" spans="1:11" ht="42" customHeight="1">
      <c r="A89" s="2" t="s">
        <v>316</v>
      </c>
      <c r="B89" s="2" t="s">
        <v>317</v>
      </c>
      <c r="C89" s="2" t="s">
        <v>54</v>
      </c>
      <c r="D89" s="2" t="s">
        <v>55</v>
      </c>
      <c r="E89" s="5">
        <v>-27454</v>
      </c>
      <c r="F89" s="3" t="s">
        <v>318</v>
      </c>
      <c r="G89" s="3" t="s">
        <v>90</v>
      </c>
      <c r="H89" s="2" t="s">
        <v>29</v>
      </c>
      <c r="I89" s="2" t="s">
        <v>319</v>
      </c>
      <c r="J89" s="3" t="str">
        <f>HYPERLINK("https://www.boe.es/gazeta/dias/1824/10/30/pdfs/GMD-1824-138.pdf#page=2","Abrir facsímil")</f>
        <v>Abrir facsímil</v>
      </c>
      <c r="K89" s="3" t="s">
        <v>31</v>
      </c>
    </row>
    <row r="90" spans="1:11" ht="42" customHeight="1">
      <c r="A90" s="2" t="s">
        <v>320</v>
      </c>
      <c r="B90" s="2" t="s">
        <v>321</v>
      </c>
      <c r="C90" s="2" t="s">
        <v>34</v>
      </c>
      <c r="D90" s="2" t="s">
        <v>35</v>
      </c>
      <c r="E90" s="5">
        <v>-27631</v>
      </c>
      <c r="F90" s="3" t="s">
        <v>322</v>
      </c>
      <c r="G90" s="3" t="s">
        <v>104</v>
      </c>
      <c r="H90" s="2" t="s">
        <v>29</v>
      </c>
      <c r="I90" s="2" t="s">
        <v>323</v>
      </c>
      <c r="J90" s="3" t="str">
        <f>HYPERLINK("https://www.boe.es/gazeta/dias/1824/05/06/pdfs/GMD-1824-58.pdf#page=1","Abrir facsímil")</f>
        <v>Abrir facsímil</v>
      </c>
      <c r="K90" s="3" t="s">
        <v>31</v>
      </c>
    </row>
    <row r="91" spans="1:11" ht="42" customHeight="1">
      <c r="A91" s="2" t="s">
        <v>324</v>
      </c>
      <c r="B91" s="2" t="s">
        <v>325</v>
      </c>
      <c r="C91" s="2" t="s">
        <v>34</v>
      </c>
      <c r="D91" s="2" t="s">
        <v>35</v>
      </c>
      <c r="E91" s="5">
        <v>-27554</v>
      </c>
      <c r="F91" s="3" t="s">
        <v>326</v>
      </c>
      <c r="G91" s="3" t="s">
        <v>37</v>
      </c>
      <c r="H91" s="2" t="s">
        <v>29</v>
      </c>
      <c r="I91" s="2" t="s">
        <v>327</v>
      </c>
      <c r="J91" s="3" t="str">
        <f>HYPERLINK("https://www.boe.es/gazeta/dias/1824/07/22/pdfs/GMD-1824-92.pdf#page=3","Abrir facsímil")</f>
        <v>Abrir facsímil</v>
      </c>
      <c r="K91" s="3" t="s">
        <v>31</v>
      </c>
    </row>
    <row r="92" spans="1:11" ht="42" customHeight="1">
      <c r="A92" s="2" t="s">
        <v>328</v>
      </c>
      <c r="B92" s="2" t="s">
        <v>329</v>
      </c>
      <c r="C92" s="2" t="s">
        <v>301</v>
      </c>
      <c r="D92" s="2" t="s">
        <v>18</v>
      </c>
      <c r="E92" s="5">
        <v>-27675</v>
      </c>
      <c r="F92" s="3" t="s">
        <v>330</v>
      </c>
      <c r="G92" s="3" t="s">
        <v>37</v>
      </c>
      <c r="H92" s="2" t="s">
        <v>29</v>
      </c>
      <c r="I92" s="2" t="s">
        <v>331</v>
      </c>
      <c r="J92" s="3" t="str">
        <f>HYPERLINK("https://www.boe.es/gazeta/dias/1824/03/23/pdfs/GMD-1824-38.pdf#page=3","Abrir facsímil")</f>
        <v>Abrir facsímil</v>
      </c>
      <c r="K92" s="3" t="s">
        <v>31</v>
      </c>
    </row>
    <row r="93" spans="1:11" ht="42" customHeight="1">
      <c r="A93" s="2" t="s">
        <v>332</v>
      </c>
      <c r="B93" s="2" t="s">
        <v>332</v>
      </c>
      <c r="C93" s="2" t="s">
        <v>34</v>
      </c>
      <c r="D93" s="2" t="s">
        <v>35</v>
      </c>
      <c r="E93" s="5">
        <v>-27668</v>
      </c>
      <c r="F93" s="3" t="s">
        <v>333</v>
      </c>
      <c r="G93" s="3" t="s">
        <v>37</v>
      </c>
      <c r="H93" s="2" t="s">
        <v>29</v>
      </c>
      <c r="I93" s="2" t="s">
        <v>334</v>
      </c>
      <c r="J93" s="3" t="str">
        <f>HYPERLINK("https://www.boe.es/gazeta/dias/1824/03/30/pdfs/GMD-1824-42.pdf#page=3","Abrir facsímil")</f>
        <v>Abrir facsímil</v>
      </c>
      <c r="K93" s="3" t="s">
        <v>31</v>
      </c>
    </row>
    <row r="94" spans="1:11" ht="42" customHeight="1">
      <c r="A94" s="2" t="s">
        <v>335</v>
      </c>
      <c r="B94" s="2" t="s">
        <v>336</v>
      </c>
      <c r="C94" s="2" t="s">
        <v>17</v>
      </c>
      <c r="D94" s="2" t="s">
        <v>18</v>
      </c>
      <c r="E94" s="5">
        <v>-27393</v>
      </c>
      <c r="F94" s="3" t="s">
        <v>148</v>
      </c>
      <c r="G94" s="3" t="s">
        <v>104</v>
      </c>
      <c r="H94" s="2" t="s">
        <v>29</v>
      </c>
      <c r="I94" s="2" t="s">
        <v>337</v>
      </c>
      <c r="J94" s="3" t="str">
        <f>HYPERLINK("https://www.boe.es/gazeta/dias/1824/12/30/pdfs/GMD-1824-164.pdf#page=1","Abrir facsímil")</f>
        <v>Abrir facsímil</v>
      </c>
      <c r="K94" s="3" t="s">
        <v>31</v>
      </c>
    </row>
    <row r="95" spans="1:11" ht="42" customHeight="1">
      <c r="A95" s="2" t="s">
        <v>338</v>
      </c>
      <c r="B95" s="2" t="s">
        <v>339</v>
      </c>
      <c r="C95" s="2" t="s">
        <v>54</v>
      </c>
      <c r="D95" s="2" t="s">
        <v>55</v>
      </c>
      <c r="E95" s="5">
        <v>-27493</v>
      </c>
      <c r="F95" s="3" t="s">
        <v>63</v>
      </c>
      <c r="G95" s="3" t="s">
        <v>64</v>
      </c>
      <c r="H95" s="2" t="s">
        <v>29</v>
      </c>
      <c r="I95" s="2" t="s">
        <v>340</v>
      </c>
      <c r="J95" s="3" t="str">
        <f>HYPERLINK("https://www.boe.es/gazeta/dias/1824/09/21/pdfs/GMD-1824-121.pdf#page=3","Abrir facsímil")</f>
        <v>Abrir facsímil</v>
      </c>
      <c r="K95" s="3" t="s">
        <v>31</v>
      </c>
    </row>
    <row r="96" spans="1:11" ht="42" customHeight="1">
      <c r="A96" s="2" t="s">
        <v>341</v>
      </c>
      <c r="B96" s="2" t="s">
        <v>342</v>
      </c>
      <c r="C96" s="2" t="s">
        <v>72</v>
      </c>
      <c r="D96" s="2" t="s">
        <v>18</v>
      </c>
      <c r="E96" s="5">
        <v>-27489</v>
      </c>
      <c r="F96" s="3" t="s">
        <v>59</v>
      </c>
      <c r="G96" s="3" t="s">
        <v>28</v>
      </c>
      <c r="H96" s="2" t="s">
        <v>29</v>
      </c>
      <c r="I96" s="2" t="s">
        <v>343</v>
      </c>
      <c r="J96" s="3" t="str">
        <f>HYPERLINK("https://www.boe.es/gazeta/dias/1824/09/25/pdfs/GMD-1824-123.pdf#page=4","Abrir facsímil")</f>
        <v>Abrir facsímil</v>
      </c>
      <c r="K96" s="3" t="s">
        <v>31</v>
      </c>
    </row>
    <row r="97" spans="1:11" ht="42" customHeight="1">
      <c r="A97" s="2" t="s">
        <v>344</v>
      </c>
      <c r="B97" s="2" t="s">
        <v>345</v>
      </c>
      <c r="C97" s="2" t="s">
        <v>17</v>
      </c>
      <c r="D97" s="2" t="s">
        <v>18</v>
      </c>
      <c r="E97" s="5">
        <v>-27512</v>
      </c>
      <c r="F97" s="3" t="s">
        <v>36</v>
      </c>
      <c r="G97" s="3" t="s">
        <v>37</v>
      </c>
      <c r="H97" s="2" t="s">
        <v>29</v>
      </c>
      <c r="I97" s="2" t="s">
        <v>346</v>
      </c>
      <c r="J97" s="3" t="str">
        <f>HYPERLINK("https://www.boe.es/gazeta/dias/1824/09/02/pdfs/GMD-1824-113.pdf#page=3","Abrir facsímil")</f>
        <v>Abrir facsímil</v>
      </c>
      <c r="K97" s="3" t="s">
        <v>31</v>
      </c>
    </row>
    <row r="98" spans="1:11" ht="42" customHeight="1">
      <c r="A98" s="2" t="s">
        <v>347</v>
      </c>
      <c r="B98" s="2" t="s">
        <v>348</v>
      </c>
      <c r="C98" s="2" t="s">
        <v>54</v>
      </c>
      <c r="D98" s="2" t="s">
        <v>55</v>
      </c>
      <c r="E98" s="5">
        <v>-27393</v>
      </c>
      <c r="F98" s="3" t="s">
        <v>148</v>
      </c>
      <c r="G98" s="3" t="s">
        <v>37</v>
      </c>
      <c r="H98" s="2" t="s">
        <v>29</v>
      </c>
      <c r="I98" s="2" t="s">
        <v>349</v>
      </c>
      <c r="J98" s="3" t="str">
        <f>HYPERLINK("https://www.boe.es/gazeta/dias/1824/12/30/pdfs/GMD-1824-164.pdf#page=3","Abrir facsímil")</f>
        <v>Abrir facsímil</v>
      </c>
      <c r="K98" s="3" t="s">
        <v>31</v>
      </c>
    </row>
    <row r="99" spans="1:11" ht="42" customHeight="1">
      <c r="A99" s="2" t="s">
        <v>350</v>
      </c>
      <c r="B99" s="2" t="s">
        <v>351</v>
      </c>
      <c r="C99" s="2" t="s">
        <v>34</v>
      </c>
      <c r="D99" s="2" t="s">
        <v>35</v>
      </c>
      <c r="E99" s="5">
        <v>-27409</v>
      </c>
      <c r="F99" s="3" t="s">
        <v>85</v>
      </c>
      <c r="G99" s="3" t="s">
        <v>28</v>
      </c>
      <c r="H99" s="2" t="s">
        <v>29</v>
      </c>
      <c r="I99" s="2" t="s">
        <v>352</v>
      </c>
      <c r="J99" s="3" t="str">
        <f>HYPERLINK("https://www.boe.es/gazeta/dias/1824/12/14/pdfs/GMD-1824-157.pdf#page=4","Abrir facsímil")</f>
        <v>Abrir facsímil</v>
      </c>
      <c r="K99" s="3" t="s">
        <v>31</v>
      </c>
    </row>
    <row r="100" spans="1:11" ht="42" customHeight="1">
      <c r="A100" s="2" t="s">
        <v>353</v>
      </c>
      <c r="B100" s="2" t="s">
        <v>353</v>
      </c>
      <c r="C100" s="2" t="s">
        <v>72</v>
      </c>
      <c r="D100" s="2" t="s">
        <v>18</v>
      </c>
      <c r="E100" s="5">
        <v>-27624</v>
      </c>
      <c r="F100" s="3" t="s">
        <v>354</v>
      </c>
      <c r="G100" s="3" t="s">
        <v>37</v>
      </c>
      <c r="H100" s="2" t="s">
        <v>29</v>
      </c>
      <c r="I100" s="2" t="s">
        <v>355</v>
      </c>
      <c r="J100" s="3" t="str">
        <f>HYPERLINK("https://www.boe.es/gazeta/dias/1824/05/13/pdfs/GMD-1824-61.pdf#page=3","Abrir facsímil")</f>
        <v>Abrir facsímil</v>
      </c>
      <c r="K100" s="3" t="s">
        <v>31</v>
      </c>
    </row>
    <row r="101" spans="1:11" ht="42" customHeight="1">
      <c r="A101" s="2" t="s">
        <v>356</v>
      </c>
      <c r="B101" s="2" t="s">
        <v>357</v>
      </c>
      <c r="C101" s="2" t="s">
        <v>54</v>
      </c>
      <c r="D101" s="2" t="s">
        <v>55</v>
      </c>
      <c r="E101" s="5">
        <v>-27489</v>
      </c>
      <c r="F101" s="3" t="s">
        <v>59</v>
      </c>
      <c r="G101" s="3" t="s">
        <v>28</v>
      </c>
      <c r="H101" s="2" t="s">
        <v>29</v>
      </c>
      <c r="I101" s="2" t="s">
        <v>358</v>
      </c>
      <c r="J101" s="3" t="str">
        <f>HYPERLINK("https://www.boe.es/gazeta/dias/1824/09/25/pdfs/GMD-1824-123.pdf#page=4","Abrir facsímil")</f>
        <v>Abrir facsímil</v>
      </c>
      <c r="K101" s="3" t="s">
        <v>31</v>
      </c>
    </row>
    <row r="102" spans="1:11" ht="42" customHeight="1">
      <c r="A102" s="2" t="s">
        <v>359</v>
      </c>
      <c r="B102" s="2" t="s">
        <v>359</v>
      </c>
      <c r="C102" s="2" t="s">
        <v>54</v>
      </c>
      <c r="D102" s="2" t="s">
        <v>55</v>
      </c>
      <c r="E102" s="5">
        <v>-27449</v>
      </c>
      <c r="F102" s="3" t="s">
        <v>360</v>
      </c>
      <c r="G102" s="3" t="s">
        <v>90</v>
      </c>
      <c r="H102" s="2" t="s">
        <v>29</v>
      </c>
      <c r="I102" s="2" t="s">
        <v>361</v>
      </c>
      <c r="J102" s="3" t="str">
        <f>HYPERLINK("https://www.boe.es/gazeta/dias/1824/11/04/pdfs/GMD-1824-140.pdf#page=2","Abrir facsímil")</f>
        <v>Abrir facsímil</v>
      </c>
      <c r="K102" s="3" t="s">
        <v>31</v>
      </c>
    </row>
    <row r="103" spans="1:11" ht="42" customHeight="1">
      <c r="A103" s="2" t="s">
        <v>362</v>
      </c>
      <c r="B103" s="2" t="s">
        <v>363</v>
      </c>
      <c r="C103" s="2" t="s">
        <v>54</v>
      </c>
      <c r="D103" s="2" t="s">
        <v>55</v>
      </c>
      <c r="E103" s="5">
        <v>-27589</v>
      </c>
      <c r="F103" s="3" t="s">
        <v>311</v>
      </c>
      <c r="G103" s="3" t="s">
        <v>104</v>
      </c>
      <c r="H103" s="2" t="s">
        <v>29</v>
      </c>
      <c r="I103" s="2" t="s">
        <v>364</v>
      </c>
      <c r="J103" s="3" t="str">
        <f>HYPERLINK("https://www.boe.es/gazeta/dias/1824/06/17/pdfs/GMD-1824-77.pdf#page=1","Abrir facsímil")</f>
        <v>Abrir facsímil</v>
      </c>
      <c r="K103" s="3" t="s">
        <v>31</v>
      </c>
    </row>
    <row r="104" spans="1:11" ht="42" customHeight="1">
      <c r="A104" s="2" t="s">
        <v>365</v>
      </c>
      <c r="B104" s="2" t="s">
        <v>366</v>
      </c>
      <c r="C104" s="2" t="s">
        <v>54</v>
      </c>
      <c r="D104" s="2" t="s">
        <v>55</v>
      </c>
      <c r="E104" s="5">
        <v>-27556</v>
      </c>
      <c r="F104" s="3" t="s">
        <v>367</v>
      </c>
      <c r="G104" s="3" t="s">
        <v>28</v>
      </c>
      <c r="H104" s="2" t="s">
        <v>29</v>
      </c>
      <c r="I104" s="2" t="s">
        <v>368</v>
      </c>
      <c r="J104" s="3" t="str">
        <f>HYPERLINK("https://www.boe.es/gazeta/dias/1824/07/20/pdfs/GMD-1824-91.pdf#page=4","Abrir facsímil")</f>
        <v>Abrir facsímil</v>
      </c>
      <c r="K104" s="3" t="s">
        <v>31</v>
      </c>
    </row>
    <row r="105" spans="1:11" ht="42" customHeight="1">
      <c r="A105" s="2" t="s">
        <v>369</v>
      </c>
      <c r="B105" s="2" t="s">
        <v>370</v>
      </c>
      <c r="C105" s="2" t="s">
        <v>49</v>
      </c>
      <c r="D105" s="2" t="s">
        <v>18</v>
      </c>
      <c r="E105" s="5">
        <v>-27713</v>
      </c>
      <c r="F105" s="3" t="s">
        <v>371</v>
      </c>
      <c r="G105" s="3" t="s">
        <v>28</v>
      </c>
      <c r="H105" s="2" t="s">
        <v>29</v>
      </c>
      <c r="I105" s="2" t="s">
        <v>372</v>
      </c>
      <c r="J105" s="3" t="str">
        <f>HYPERLINK("https://www.boe.es/gazeta/dias/1824/02/14/pdfs/GMD-1824-21.pdf#page=4","Abrir facsímil")</f>
        <v>Abrir facsímil</v>
      </c>
      <c r="K105" s="3" t="s">
        <v>31</v>
      </c>
    </row>
    <row r="106" spans="1:11" ht="42" customHeight="1">
      <c r="A106" s="2" t="s">
        <v>373</v>
      </c>
      <c r="B106" s="2" t="s">
        <v>374</v>
      </c>
      <c r="C106" s="2" t="s">
        <v>72</v>
      </c>
      <c r="D106" s="2" t="s">
        <v>18</v>
      </c>
      <c r="E106" s="5">
        <v>-27608</v>
      </c>
      <c r="F106" s="3" t="s">
        <v>375</v>
      </c>
      <c r="G106" s="3" t="s">
        <v>28</v>
      </c>
      <c r="H106" s="2" t="s">
        <v>29</v>
      </c>
      <c r="I106" s="2" t="s">
        <v>376</v>
      </c>
      <c r="J106" s="3" t="str">
        <f>HYPERLINK("https://www.boe.es/gazeta/dias/1824/05/29/pdfs/GMD-1824-69.pdf#page=4","Abrir facsímil")</f>
        <v>Abrir facsímil</v>
      </c>
      <c r="K106" s="3" t="s">
        <v>31</v>
      </c>
    </row>
    <row r="107" spans="1:11" ht="42" customHeight="1">
      <c r="A107" s="2" t="s">
        <v>377</v>
      </c>
      <c r="B107" s="2" t="s">
        <v>378</v>
      </c>
      <c r="C107" s="2" t="s">
        <v>54</v>
      </c>
      <c r="D107" s="2" t="s">
        <v>55</v>
      </c>
      <c r="E107" s="5">
        <v>-27661</v>
      </c>
      <c r="F107" s="3" t="s">
        <v>379</v>
      </c>
      <c r="G107" s="3" t="s">
        <v>28</v>
      </c>
      <c r="H107" s="2" t="s">
        <v>29</v>
      </c>
      <c r="I107" s="2" t="s">
        <v>380</v>
      </c>
      <c r="J107" s="3" t="str">
        <f>HYPERLINK("https://www.boe.es/gazeta/dias/1824/04/06/pdfs/GMD-1824-45.pdf#page=4","Abrir facsímil")</f>
        <v>Abrir facsímil</v>
      </c>
      <c r="K107" s="3" t="s">
        <v>31</v>
      </c>
    </row>
    <row r="108" spans="1:11" ht="42" customHeight="1">
      <c r="A108" s="2" t="s">
        <v>377</v>
      </c>
      <c r="B108" s="2" t="s">
        <v>378</v>
      </c>
      <c r="C108" s="2" t="s">
        <v>72</v>
      </c>
      <c r="D108" s="2" t="s">
        <v>18</v>
      </c>
      <c r="E108" s="5">
        <v>-27552</v>
      </c>
      <c r="F108" s="3" t="s">
        <v>381</v>
      </c>
      <c r="G108" s="3" t="s">
        <v>28</v>
      </c>
      <c r="H108" s="2" t="s">
        <v>29</v>
      </c>
      <c r="I108" s="2" t="s">
        <v>382</v>
      </c>
      <c r="J108" s="3" t="str">
        <f>HYPERLINK("https://www.boe.es/gazeta/dias/1824/07/24/pdfs/GMD-1824-93.pdf#page=4","Abrir facsímil")</f>
        <v>Abrir facsímil</v>
      </c>
      <c r="K108" s="3" t="s">
        <v>31</v>
      </c>
    </row>
    <row r="109" spans="1:11" ht="42" customHeight="1">
      <c r="A109" s="2" t="s">
        <v>377</v>
      </c>
      <c r="B109" s="2" t="s">
        <v>378</v>
      </c>
      <c r="C109" s="2" t="s">
        <v>54</v>
      </c>
      <c r="D109" s="2" t="s">
        <v>55</v>
      </c>
      <c r="E109" s="5">
        <v>-27458</v>
      </c>
      <c r="F109" s="3" t="s">
        <v>383</v>
      </c>
      <c r="G109" s="3" t="s">
        <v>28</v>
      </c>
      <c r="H109" s="2" t="s">
        <v>29</v>
      </c>
      <c r="I109" s="2" t="s">
        <v>384</v>
      </c>
      <c r="J109" s="3" t="str">
        <f>HYPERLINK("https://www.boe.es/gazeta/dias/1824/10/26/pdfs/GMD-1824-136.pdf#page=4","Abrir facsímil")</f>
        <v>Abrir facsímil</v>
      </c>
      <c r="K109" s="3" t="s">
        <v>31</v>
      </c>
    </row>
    <row r="110" spans="1:11" ht="42" customHeight="1">
      <c r="A110" s="2" t="s">
        <v>385</v>
      </c>
      <c r="B110" s="2" t="s">
        <v>386</v>
      </c>
      <c r="C110" s="2" t="s">
        <v>54</v>
      </c>
      <c r="D110" s="2" t="s">
        <v>55</v>
      </c>
      <c r="E110" s="5">
        <v>-27398</v>
      </c>
      <c r="F110" s="3" t="s">
        <v>387</v>
      </c>
      <c r="G110" s="3" t="s">
        <v>37</v>
      </c>
      <c r="H110" s="2" t="s">
        <v>29</v>
      </c>
      <c r="I110" s="2" t="s">
        <v>388</v>
      </c>
      <c r="J110" s="3" t="str">
        <f>HYPERLINK("https://www.boe.es/gazeta/dias/1824/12/25/pdfs/GMD-1824-162.pdf#page=3","Abrir facsímil")</f>
        <v>Abrir facsímil</v>
      </c>
      <c r="K110" s="3" t="s">
        <v>31</v>
      </c>
    </row>
    <row r="111" spans="1:11" ht="42" customHeight="1">
      <c r="A111" s="2" t="s">
        <v>389</v>
      </c>
      <c r="B111" s="2" t="s">
        <v>389</v>
      </c>
      <c r="C111" s="2" t="s">
        <v>54</v>
      </c>
      <c r="D111" s="2" t="s">
        <v>55</v>
      </c>
      <c r="E111" s="5">
        <v>-27573</v>
      </c>
      <c r="F111" s="3" t="s">
        <v>390</v>
      </c>
      <c r="G111" s="3" t="s">
        <v>37</v>
      </c>
      <c r="H111" s="2" t="s">
        <v>29</v>
      </c>
      <c r="I111" s="2" t="s">
        <v>391</v>
      </c>
      <c r="J111" s="3" t="str">
        <f>HYPERLINK("https://www.boe.es/gazeta/dias/1824/07/03/pdfs/GMD-1824-84.pdf#page=3","Abrir facsímil")</f>
        <v>Abrir facsímil</v>
      </c>
      <c r="K111" s="3" t="s">
        <v>31</v>
      </c>
    </row>
    <row r="112" spans="1:11" ht="42" customHeight="1">
      <c r="A112" s="2" t="s">
        <v>392</v>
      </c>
      <c r="B112" s="2" t="s">
        <v>393</v>
      </c>
      <c r="C112" s="2" t="s">
        <v>54</v>
      </c>
      <c r="D112" s="2" t="s">
        <v>55</v>
      </c>
      <c r="E112" s="5">
        <v>-27416</v>
      </c>
      <c r="F112" s="3" t="s">
        <v>115</v>
      </c>
      <c r="G112" s="3" t="s">
        <v>37</v>
      </c>
      <c r="H112" s="2" t="s">
        <v>29</v>
      </c>
      <c r="I112" s="2" t="s">
        <v>394</v>
      </c>
      <c r="J112" s="3" t="str">
        <f>HYPERLINK("https://www.boe.es/gazeta/dias/1824/12/07/pdfs/GMD-1824-154.pdf#page=3","Abrir facsímil")</f>
        <v>Abrir facsímil</v>
      </c>
      <c r="K112" s="3" t="s">
        <v>31</v>
      </c>
    </row>
    <row r="113" spans="1:11" ht="42" customHeight="1">
      <c r="A113" s="2" t="s">
        <v>395</v>
      </c>
      <c r="B113" s="2" t="s">
        <v>395</v>
      </c>
      <c r="C113" s="2" t="s">
        <v>49</v>
      </c>
      <c r="D113" s="2" t="s">
        <v>18</v>
      </c>
      <c r="E113" s="5">
        <v>-27416</v>
      </c>
      <c r="F113" s="3" t="s">
        <v>115</v>
      </c>
      <c r="G113" s="3" t="s">
        <v>37</v>
      </c>
      <c r="H113" s="2" t="s">
        <v>29</v>
      </c>
      <c r="I113" s="2" t="s">
        <v>396</v>
      </c>
      <c r="J113" s="3" t="str">
        <f>HYPERLINK("https://www.boe.es/gazeta/dias/1824/12/07/pdfs/GMD-1824-154.pdf#page=3","Abrir facsímil")</f>
        <v>Abrir facsímil</v>
      </c>
      <c r="K113" s="3" t="s">
        <v>31</v>
      </c>
    </row>
    <row r="114" spans="1:11" ht="42" customHeight="1">
      <c r="A114" s="2" t="s">
        <v>395</v>
      </c>
      <c r="B114" s="2" t="s">
        <v>395</v>
      </c>
      <c r="C114" s="2" t="s">
        <v>17</v>
      </c>
      <c r="D114" s="2" t="s">
        <v>18</v>
      </c>
      <c r="E114" s="5">
        <v>-27414</v>
      </c>
      <c r="F114" s="3" t="s">
        <v>179</v>
      </c>
      <c r="G114" s="3" t="s">
        <v>37</v>
      </c>
      <c r="H114" s="2" t="s">
        <v>29</v>
      </c>
      <c r="I114" s="2" t="s">
        <v>397</v>
      </c>
      <c r="J114" s="3" t="str">
        <f>HYPERLINK("https://www.boe.es/gazeta/dias/1824/12/09/pdfs/GMD-1824-155.pdf#page=3","Abrir facsímil")</f>
        <v>Abrir facsímil</v>
      </c>
      <c r="K114" s="3" t="s">
        <v>31</v>
      </c>
    </row>
    <row r="115" spans="1:11" ht="42" customHeight="1">
      <c r="A115" s="2" t="s">
        <v>395</v>
      </c>
      <c r="B115" s="2" t="s">
        <v>395</v>
      </c>
      <c r="C115" s="2" t="s">
        <v>17</v>
      </c>
      <c r="D115" s="2" t="s">
        <v>18</v>
      </c>
      <c r="E115" s="5">
        <v>-27412</v>
      </c>
      <c r="F115" s="3" t="s">
        <v>73</v>
      </c>
      <c r="G115" s="3" t="s">
        <v>28</v>
      </c>
      <c r="H115" s="2" t="s">
        <v>29</v>
      </c>
      <c r="I115" s="2" t="s">
        <v>398</v>
      </c>
      <c r="J115" s="3" t="str">
        <f>HYPERLINK("https://www.boe.es/gazeta/dias/1824/12/11/pdfs/GMD-1824-156.pdf#page=4","Abrir facsímil")</f>
        <v>Abrir facsímil</v>
      </c>
      <c r="K115" s="3" t="s">
        <v>31</v>
      </c>
    </row>
    <row r="116" spans="1:11" ht="42" customHeight="1">
      <c r="A116" s="2" t="s">
        <v>399</v>
      </c>
      <c r="B116" s="2" t="s">
        <v>400</v>
      </c>
      <c r="C116" s="2" t="s">
        <v>26</v>
      </c>
      <c r="D116" s="2" t="s">
        <v>18</v>
      </c>
      <c r="E116" s="5">
        <v>-27393</v>
      </c>
      <c r="F116" s="3" t="s">
        <v>148</v>
      </c>
      <c r="G116" s="3" t="s">
        <v>37</v>
      </c>
      <c r="H116" s="2" t="s">
        <v>29</v>
      </c>
      <c r="I116" s="2" t="s">
        <v>401</v>
      </c>
      <c r="J116" s="3" t="str">
        <f>HYPERLINK("https://www.boe.es/gazeta/dias/1824/12/30/pdfs/GMD-1824-164.pdf#page=3","Abrir facsímil")</f>
        <v>Abrir facsímil</v>
      </c>
      <c r="K116" s="3" t="s">
        <v>31</v>
      </c>
    </row>
    <row r="117" spans="1:11" ht="42" customHeight="1">
      <c r="A117" s="2" t="s">
        <v>402</v>
      </c>
      <c r="B117" s="2" t="s">
        <v>403</v>
      </c>
      <c r="C117" s="2" t="s">
        <v>49</v>
      </c>
      <c r="D117" s="2" t="s">
        <v>18</v>
      </c>
      <c r="E117" s="5">
        <v>-27582</v>
      </c>
      <c r="F117" s="3" t="s">
        <v>123</v>
      </c>
      <c r="G117" s="3" t="s">
        <v>104</v>
      </c>
      <c r="H117" s="2" t="s">
        <v>29</v>
      </c>
      <c r="I117" s="2" t="s">
        <v>404</v>
      </c>
      <c r="J117" s="3" t="str">
        <f>HYPERLINK("https://www.boe.es/gazeta/dias/1824/06/24/pdfs/GMD-1824-80.pdf#page=1","Abrir facsímil")</f>
        <v>Abrir facsímil</v>
      </c>
      <c r="K117" s="3" t="s">
        <v>31</v>
      </c>
    </row>
    <row r="118" spans="1:11" ht="42" customHeight="1">
      <c r="A118" s="2" t="s">
        <v>405</v>
      </c>
      <c r="B118" s="2" t="s">
        <v>406</v>
      </c>
      <c r="C118" s="2" t="s">
        <v>54</v>
      </c>
      <c r="D118" s="2" t="s">
        <v>55</v>
      </c>
      <c r="E118" s="5">
        <v>-27640</v>
      </c>
      <c r="F118" s="3" t="s">
        <v>281</v>
      </c>
      <c r="G118" s="3" t="s">
        <v>28</v>
      </c>
      <c r="H118" s="2" t="s">
        <v>29</v>
      </c>
      <c r="I118" s="2" t="s">
        <v>407</v>
      </c>
      <c r="J118" s="3" t="str">
        <f>HYPERLINK("https://www.boe.es/gazeta/dias/1824/04/27/pdfs/GMD-1824-54.pdf#page=4","Abrir facsímil")</f>
        <v>Abrir facsímil</v>
      </c>
      <c r="K118" s="3" t="s">
        <v>31</v>
      </c>
    </row>
    <row r="119" spans="1:11" ht="42" customHeight="1">
      <c r="A119" s="2" t="s">
        <v>408</v>
      </c>
      <c r="B119" s="2" t="s">
        <v>408</v>
      </c>
      <c r="C119" s="2" t="s">
        <v>26</v>
      </c>
      <c r="D119" s="2" t="s">
        <v>18</v>
      </c>
      <c r="E119" s="5">
        <v>-27463</v>
      </c>
      <c r="F119" s="3" t="s">
        <v>409</v>
      </c>
      <c r="G119" s="3" t="s">
        <v>28</v>
      </c>
      <c r="H119" s="2" t="s">
        <v>29</v>
      </c>
      <c r="I119" s="2" t="s">
        <v>410</v>
      </c>
      <c r="J119" s="3" t="str">
        <f>HYPERLINK("https://www.boe.es/gazeta/dias/1824/10/21/pdfs/GMD-1824-134.pdf#page=4","Abrir facsímil")</f>
        <v>Abrir facsímil</v>
      </c>
      <c r="K119" s="3" t="s">
        <v>31</v>
      </c>
    </row>
    <row r="120" spans="1:11" ht="42" customHeight="1">
      <c r="A120" s="2" t="s">
        <v>411</v>
      </c>
      <c r="B120" s="2" t="s">
        <v>411</v>
      </c>
      <c r="C120" s="2" t="s">
        <v>26</v>
      </c>
      <c r="D120" s="2" t="s">
        <v>18</v>
      </c>
      <c r="E120" s="5">
        <v>-27440</v>
      </c>
      <c r="F120" s="3" t="s">
        <v>127</v>
      </c>
      <c r="G120" s="3" t="s">
        <v>128</v>
      </c>
      <c r="H120" s="2" t="s">
        <v>29</v>
      </c>
      <c r="I120" s="2" t="s">
        <v>412</v>
      </c>
      <c r="J120" s="3" t="str">
        <f>HYPERLINK("https://www.boe.es/gazeta/dias/1824/11/13/pdfs/GMD-1824-144.pdf#page=3","Abrir facsímil")</f>
        <v>Abrir facsímil</v>
      </c>
      <c r="K120" s="3" t="s">
        <v>31</v>
      </c>
    </row>
    <row r="121" spans="1:11" ht="42" customHeight="1">
      <c r="A121" s="2" t="s">
        <v>411</v>
      </c>
      <c r="B121" s="2" t="s">
        <v>411</v>
      </c>
      <c r="C121" s="2" t="s">
        <v>26</v>
      </c>
      <c r="D121" s="2" t="s">
        <v>18</v>
      </c>
      <c r="E121" s="5">
        <v>-27440</v>
      </c>
      <c r="F121" s="3" t="s">
        <v>127</v>
      </c>
      <c r="G121" s="3" t="s">
        <v>90</v>
      </c>
      <c r="H121" s="2" t="s">
        <v>29</v>
      </c>
      <c r="I121" s="2" t="s">
        <v>413</v>
      </c>
      <c r="J121" s="3" t="str">
        <f>HYPERLINK("https://www.boe.es/gazeta/dias/1824/11/13/pdfs/GMD-1824-144.pdf#page=2","Abrir facsímil")</f>
        <v>Abrir facsímil</v>
      </c>
      <c r="K121" s="3" t="s">
        <v>31</v>
      </c>
    </row>
    <row r="122" spans="1:11" ht="42" customHeight="1">
      <c r="A122" s="2" t="s">
        <v>414</v>
      </c>
      <c r="B122" s="2" t="s">
        <v>415</v>
      </c>
      <c r="C122" s="2" t="s">
        <v>26</v>
      </c>
      <c r="D122" s="2" t="s">
        <v>18</v>
      </c>
      <c r="E122" s="5">
        <v>-27440</v>
      </c>
      <c r="F122" s="3" t="s">
        <v>127</v>
      </c>
      <c r="G122" s="3" t="s">
        <v>128</v>
      </c>
      <c r="H122" s="2" t="s">
        <v>29</v>
      </c>
      <c r="I122" s="2" t="s">
        <v>416</v>
      </c>
      <c r="J122" s="3" t="str">
        <f>HYPERLINK("https://www.boe.es/gazeta/dias/1824/11/13/pdfs/GMD-1824-144.pdf#page=3","Abrir facsímil")</f>
        <v>Abrir facsímil</v>
      </c>
      <c r="K122" s="3" t="s">
        <v>31</v>
      </c>
    </row>
    <row r="123" spans="1:11" ht="42" customHeight="1">
      <c r="A123" s="2" t="s">
        <v>417</v>
      </c>
      <c r="B123" s="2" t="s">
        <v>418</v>
      </c>
      <c r="C123" s="2" t="s">
        <v>34</v>
      </c>
      <c r="D123" s="2" t="s">
        <v>35</v>
      </c>
      <c r="E123" s="5">
        <v>-27717</v>
      </c>
      <c r="F123" s="3" t="s">
        <v>277</v>
      </c>
      <c r="G123" s="3" t="s">
        <v>37</v>
      </c>
      <c r="H123" s="2" t="s">
        <v>29</v>
      </c>
      <c r="I123" s="2" t="s">
        <v>419</v>
      </c>
      <c r="J123" s="3" t="str">
        <f>HYPERLINK("https://www.boe.es/gazeta/dias/1824/02/10/pdfs/GMD-1824-19.pdf#page=3","Abrir facsímil")</f>
        <v>Abrir facsímil</v>
      </c>
      <c r="K123" s="3" t="s">
        <v>31</v>
      </c>
    </row>
    <row r="124" spans="1:11" ht="42" customHeight="1">
      <c r="A124" s="2" t="s">
        <v>420</v>
      </c>
      <c r="B124" s="2" t="s">
        <v>420</v>
      </c>
      <c r="C124" s="2" t="s">
        <v>54</v>
      </c>
      <c r="D124" s="2" t="s">
        <v>55</v>
      </c>
      <c r="E124" s="5">
        <v>-27575</v>
      </c>
      <c r="F124" s="3" t="s">
        <v>261</v>
      </c>
      <c r="G124" s="3" t="s">
        <v>37</v>
      </c>
      <c r="H124" s="2" t="s">
        <v>29</v>
      </c>
      <c r="I124" s="2" t="s">
        <v>421</v>
      </c>
      <c r="J124" s="3" t="str">
        <f>HYPERLINK("https://www.boe.es/gazeta/dias/1824/07/01/pdfs/GMD-1824-83.pdf#page=3","Abrir facsímil")</f>
        <v>Abrir facsímil</v>
      </c>
      <c r="K124" s="3" t="s">
        <v>31</v>
      </c>
    </row>
    <row r="125" spans="1:11" ht="42" customHeight="1">
      <c r="A125" s="2" t="s">
        <v>422</v>
      </c>
      <c r="B125" s="2" t="s">
        <v>422</v>
      </c>
      <c r="C125" s="2" t="s">
        <v>26</v>
      </c>
      <c r="D125" s="2" t="s">
        <v>18</v>
      </c>
      <c r="E125" s="5">
        <v>-27584</v>
      </c>
      <c r="F125" s="3" t="s">
        <v>68</v>
      </c>
      <c r="G125" s="3" t="s">
        <v>28</v>
      </c>
      <c r="H125" s="2" t="s">
        <v>29</v>
      </c>
      <c r="I125" s="2" t="s">
        <v>423</v>
      </c>
      <c r="J125" s="3" t="str">
        <f>HYPERLINK("https://www.boe.es/gazeta/dias/1824/06/22/pdfs/GMD-1824-79.pdf#page=4","Abrir facsímil")</f>
        <v>Abrir facsímil</v>
      </c>
      <c r="K125" s="3" t="s">
        <v>31</v>
      </c>
    </row>
    <row r="126" spans="1:11" ht="42" customHeight="1">
      <c r="A126" s="2" t="s">
        <v>422</v>
      </c>
      <c r="B126" s="2" t="s">
        <v>422</v>
      </c>
      <c r="C126" s="2" t="s">
        <v>34</v>
      </c>
      <c r="D126" s="2" t="s">
        <v>35</v>
      </c>
      <c r="E126" s="5">
        <v>-27542</v>
      </c>
      <c r="F126" s="3" t="s">
        <v>265</v>
      </c>
      <c r="G126" s="3" t="s">
        <v>28</v>
      </c>
      <c r="H126" s="2" t="s">
        <v>29</v>
      </c>
      <c r="I126" s="2" t="s">
        <v>424</v>
      </c>
      <c r="J126" s="3" t="str">
        <f>HYPERLINK("https://www.boe.es/gazeta/dias/1824/08/03/pdfs/GMD-1824-97.pdf#page=4","Abrir facsímil")</f>
        <v>Abrir facsímil</v>
      </c>
      <c r="K126" s="3" t="s">
        <v>31</v>
      </c>
    </row>
    <row r="127" spans="1:11" ht="42" customHeight="1">
      <c r="A127" s="2" t="s">
        <v>425</v>
      </c>
      <c r="B127" s="2" t="s">
        <v>425</v>
      </c>
      <c r="C127" s="2" t="s">
        <v>54</v>
      </c>
      <c r="D127" s="2" t="s">
        <v>55</v>
      </c>
      <c r="E127" s="5">
        <v>-27416</v>
      </c>
      <c r="F127" s="3" t="s">
        <v>115</v>
      </c>
      <c r="G127" s="3" t="s">
        <v>37</v>
      </c>
      <c r="H127" s="2" t="s">
        <v>29</v>
      </c>
      <c r="I127" s="2" t="s">
        <v>426</v>
      </c>
      <c r="J127" s="3" t="str">
        <f>HYPERLINK("https://www.boe.es/gazeta/dias/1824/12/07/pdfs/GMD-1824-154.pdf#page=3","Abrir facsímil")</f>
        <v>Abrir facsímil</v>
      </c>
      <c r="K127" s="3" t="s">
        <v>31</v>
      </c>
    </row>
    <row r="128" spans="1:11" ht="42" customHeight="1">
      <c r="A128" s="2" t="s">
        <v>427</v>
      </c>
      <c r="B128" s="2" t="s">
        <v>428</v>
      </c>
      <c r="C128" s="2" t="s">
        <v>54</v>
      </c>
      <c r="D128" s="2" t="s">
        <v>55</v>
      </c>
      <c r="E128" s="5">
        <v>-27629</v>
      </c>
      <c r="F128" s="3" t="s">
        <v>429</v>
      </c>
      <c r="G128" s="3" t="s">
        <v>28</v>
      </c>
      <c r="H128" s="2" t="s">
        <v>29</v>
      </c>
      <c r="I128" s="2" t="s">
        <v>430</v>
      </c>
      <c r="J128" s="3" t="str">
        <f>HYPERLINK("https://www.boe.es/gazeta/dias/1824/05/08/pdfs/GMD-1824-59.pdf#page=4","Abrir facsímil")</f>
        <v>Abrir facsímil</v>
      </c>
      <c r="K128" s="3" t="s">
        <v>31</v>
      </c>
    </row>
    <row r="129" spans="1:11" ht="42" customHeight="1">
      <c r="A129" s="2" t="s">
        <v>431</v>
      </c>
      <c r="B129" s="2" t="s">
        <v>431</v>
      </c>
      <c r="C129" s="2" t="s">
        <v>49</v>
      </c>
      <c r="D129" s="2" t="s">
        <v>18</v>
      </c>
      <c r="E129" s="5">
        <v>-27594</v>
      </c>
      <c r="F129" s="3" t="s">
        <v>432</v>
      </c>
      <c r="G129" s="3" t="s">
        <v>37</v>
      </c>
      <c r="H129" s="2" t="s">
        <v>29</v>
      </c>
      <c r="I129" s="2" t="s">
        <v>433</v>
      </c>
      <c r="J129" s="3" t="str">
        <f>HYPERLINK("https://www.boe.es/gazeta/dias/1824/06/12/pdfs/GMD-1824-75.pdf#page=3","Abrir facsímil")</f>
        <v>Abrir facsímil</v>
      </c>
      <c r="K129" s="3" t="s">
        <v>31</v>
      </c>
    </row>
    <row r="130" spans="1:11" ht="42" customHeight="1">
      <c r="A130" s="2" t="s">
        <v>434</v>
      </c>
      <c r="B130" s="2" t="s">
        <v>435</v>
      </c>
      <c r="C130" s="2" t="s">
        <v>54</v>
      </c>
      <c r="D130" s="2" t="s">
        <v>55</v>
      </c>
      <c r="E130" s="5">
        <v>-27463</v>
      </c>
      <c r="F130" s="3" t="s">
        <v>409</v>
      </c>
      <c r="G130" s="3" t="s">
        <v>28</v>
      </c>
      <c r="H130" s="2" t="s">
        <v>29</v>
      </c>
      <c r="I130" s="2" t="s">
        <v>436</v>
      </c>
      <c r="J130" s="3" t="str">
        <f>HYPERLINK("https://www.boe.es/gazeta/dias/1824/10/21/pdfs/GMD-1824-134.pdf#page=4","Abrir facsímil")</f>
        <v>Abrir facsímil</v>
      </c>
      <c r="K130" s="3" t="s">
        <v>31</v>
      </c>
    </row>
    <row r="131" spans="1:11" ht="42" customHeight="1">
      <c r="A131" s="2" t="s">
        <v>437</v>
      </c>
      <c r="B131" s="2" t="s">
        <v>438</v>
      </c>
      <c r="C131" s="2" t="s">
        <v>54</v>
      </c>
      <c r="D131" s="2" t="s">
        <v>55</v>
      </c>
      <c r="E131" s="5">
        <v>-27463</v>
      </c>
      <c r="F131" s="3" t="s">
        <v>409</v>
      </c>
      <c r="G131" s="3" t="s">
        <v>28</v>
      </c>
      <c r="H131" s="2" t="s">
        <v>29</v>
      </c>
      <c r="I131" s="2" t="s">
        <v>439</v>
      </c>
      <c r="J131" s="3" t="str">
        <f>HYPERLINK("https://www.boe.es/gazeta/dias/1824/10/21/pdfs/GMD-1824-134.pdf#page=4","Abrir facsímil")</f>
        <v>Abrir facsímil</v>
      </c>
      <c r="K131" s="3" t="s">
        <v>31</v>
      </c>
    </row>
    <row r="132" spans="1:11" ht="42" customHeight="1">
      <c r="A132" s="2" t="s">
        <v>440</v>
      </c>
      <c r="B132" s="2" t="s">
        <v>441</v>
      </c>
      <c r="C132" s="2" t="s">
        <v>54</v>
      </c>
      <c r="D132" s="2" t="s">
        <v>55</v>
      </c>
      <c r="E132" s="5">
        <v>-27752</v>
      </c>
      <c r="F132" s="3" t="s">
        <v>442</v>
      </c>
      <c r="G132" s="3" t="s">
        <v>37</v>
      </c>
      <c r="H132" s="2" t="s">
        <v>29</v>
      </c>
      <c r="I132" s="2" t="s">
        <v>443</v>
      </c>
      <c r="J132" s="3" t="str">
        <f>HYPERLINK("https://www.boe.es/gazeta/dias/1824/01/06/pdfs/GMD-1824-3.pdf#page=3","Abrir facsímil")</f>
        <v>Abrir facsímil</v>
      </c>
      <c r="K132" s="3" t="s">
        <v>31</v>
      </c>
    </row>
    <row r="133" spans="1:11" ht="42" customHeight="1">
      <c r="A133" s="2" t="s">
        <v>440</v>
      </c>
      <c r="B133" s="2" t="s">
        <v>441</v>
      </c>
      <c r="C133" s="2" t="s">
        <v>54</v>
      </c>
      <c r="D133" s="2" t="s">
        <v>55</v>
      </c>
      <c r="E133" s="5">
        <v>-27748</v>
      </c>
      <c r="F133" s="3" t="s">
        <v>444</v>
      </c>
      <c r="G133" s="3" t="s">
        <v>445</v>
      </c>
      <c r="H133" s="2" t="s">
        <v>29</v>
      </c>
      <c r="I133" s="2" t="s">
        <v>446</v>
      </c>
      <c r="J133" s="3" t="str">
        <f>HYPERLINK("https://www.boe.es/gazeta/dias/1824/01/10/pdfs/GMD-1824-5.pdf#page=3","Abrir facsímil")</f>
        <v>Abrir facsímil</v>
      </c>
      <c r="K133" s="3" t="s">
        <v>31</v>
      </c>
    </row>
    <row r="134" spans="1:11" ht="42" customHeight="1">
      <c r="A134" s="2" t="s">
        <v>440</v>
      </c>
      <c r="B134" s="2" t="s">
        <v>441</v>
      </c>
      <c r="C134" s="2" t="s">
        <v>54</v>
      </c>
      <c r="D134" s="2" t="s">
        <v>55</v>
      </c>
      <c r="E134" s="5">
        <v>-27743</v>
      </c>
      <c r="F134" s="3" t="s">
        <v>447</v>
      </c>
      <c r="G134" s="3" t="s">
        <v>28</v>
      </c>
      <c r="H134" s="2" t="s">
        <v>29</v>
      </c>
      <c r="I134" s="2" t="s">
        <v>448</v>
      </c>
      <c r="J134" s="3" t="str">
        <f>HYPERLINK("https://www.boe.es/gazeta/dias/1824/01/15/pdfs/GMD-1824-7.pdf#page=4","Abrir facsímil")</f>
        <v>Abrir facsímil</v>
      </c>
      <c r="K134" s="3" t="s">
        <v>31</v>
      </c>
    </row>
    <row r="135" spans="1:11" ht="42" customHeight="1">
      <c r="A135" s="2" t="s">
        <v>440</v>
      </c>
      <c r="B135" s="2" t="s">
        <v>441</v>
      </c>
      <c r="C135" s="2" t="s">
        <v>54</v>
      </c>
      <c r="D135" s="2" t="s">
        <v>55</v>
      </c>
      <c r="E135" s="5">
        <v>-27734</v>
      </c>
      <c r="F135" s="3" t="s">
        <v>449</v>
      </c>
      <c r="G135" s="3" t="s">
        <v>450</v>
      </c>
      <c r="H135" s="2" t="s">
        <v>29</v>
      </c>
      <c r="I135" s="2" t="s">
        <v>451</v>
      </c>
      <c r="J135" s="3" t="str">
        <f>HYPERLINK("https://www.boe.es/gazeta/dias/1824/01/24/pdfs/GMD-1824-11.pdf#page=3","Abrir facsímil")</f>
        <v>Abrir facsímil</v>
      </c>
      <c r="K135" s="3" t="s">
        <v>31</v>
      </c>
    </row>
    <row r="136" spans="1:11" ht="42" customHeight="1">
      <c r="A136" s="2" t="s">
        <v>440</v>
      </c>
      <c r="B136" s="2" t="s">
        <v>441</v>
      </c>
      <c r="C136" s="2" t="s">
        <v>17</v>
      </c>
      <c r="D136" s="2" t="s">
        <v>18</v>
      </c>
      <c r="E136" s="5">
        <v>-27727</v>
      </c>
      <c r="F136" s="3" t="s">
        <v>452</v>
      </c>
      <c r="G136" s="3" t="s">
        <v>37</v>
      </c>
      <c r="H136" s="2" t="s">
        <v>29</v>
      </c>
      <c r="I136" s="2" t="s">
        <v>453</v>
      </c>
      <c r="J136" s="3" t="str">
        <f>HYPERLINK("https://www.boe.es/gazeta/dias/1824/01/31/pdfs/GMD-1824-14.pdf#page=3","Abrir facsímil")</f>
        <v>Abrir facsímil</v>
      </c>
      <c r="K136" s="3" t="s">
        <v>31</v>
      </c>
    </row>
    <row r="137" spans="1:11" ht="42" customHeight="1">
      <c r="A137" s="2" t="s">
        <v>440</v>
      </c>
      <c r="B137" s="2" t="s">
        <v>441</v>
      </c>
      <c r="C137" s="2" t="s">
        <v>26</v>
      </c>
      <c r="D137" s="2" t="s">
        <v>18</v>
      </c>
      <c r="E137" s="5">
        <v>-27699</v>
      </c>
      <c r="F137" s="3" t="s">
        <v>189</v>
      </c>
      <c r="G137" s="3" t="s">
        <v>37</v>
      </c>
      <c r="H137" s="2" t="s">
        <v>29</v>
      </c>
      <c r="I137" s="2" t="s">
        <v>454</v>
      </c>
      <c r="J137" s="3" t="str">
        <f>HYPERLINK("https://www.boe.es/gazeta/dias/1824/02/28/pdfs/GMD-1824-27.pdf#page=3","Abrir facsímil")</f>
        <v>Abrir facsímil</v>
      </c>
      <c r="K137" s="3" t="s">
        <v>31</v>
      </c>
    </row>
    <row r="138" spans="1:11" ht="42" customHeight="1">
      <c r="A138" s="2" t="s">
        <v>440</v>
      </c>
      <c r="B138" s="2" t="s">
        <v>441</v>
      </c>
      <c r="C138" s="2" t="s">
        <v>72</v>
      </c>
      <c r="D138" s="2" t="s">
        <v>18</v>
      </c>
      <c r="E138" s="5">
        <v>-27643</v>
      </c>
      <c r="F138" s="3" t="s">
        <v>77</v>
      </c>
      <c r="G138" s="3" t="s">
        <v>28</v>
      </c>
      <c r="H138" s="2" t="s">
        <v>29</v>
      </c>
      <c r="I138" s="2" t="s">
        <v>455</v>
      </c>
      <c r="J138" s="3" t="str">
        <f>HYPERLINK("https://www.boe.es/gazeta/dias/1824/04/24/pdfs/GMD-1824-53.pdf#page=4","Abrir facsímil")</f>
        <v>Abrir facsímil</v>
      </c>
      <c r="K138" s="3" t="s">
        <v>31</v>
      </c>
    </row>
    <row r="139" spans="1:11" ht="42" customHeight="1">
      <c r="A139" s="2" t="s">
        <v>440</v>
      </c>
      <c r="B139" s="2" t="s">
        <v>441</v>
      </c>
      <c r="C139" s="2" t="s">
        <v>54</v>
      </c>
      <c r="D139" s="2" t="s">
        <v>55</v>
      </c>
      <c r="E139" s="5">
        <v>-27638</v>
      </c>
      <c r="F139" s="3" t="s">
        <v>456</v>
      </c>
      <c r="G139" s="3" t="s">
        <v>28</v>
      </c>
      <c r="H139" s="2" t="s">
        <v>29</v>
      </c>
      <c r="I139" s="2" t="s">
        <v>457</v>
      </c>
      <c r="J139" s="3" t="str">
        <f>HYPERLINK("https://www.boe.es/gazeta/dias/1824/04/29/pdfs/GMD-1824-55.pdf#page=4","Abrir facsímil")</f>
        <v>Abrir facsímil</v>
      </c>
      <c r="K139" s="3" t="s">
        <v>31</v>
      </c>
    </row>
    <row r="140" spans="1:11" ht="42" customHeight="1">
      <c r="A140" s="2" t="s">
        <v>440</v>
      </c>
      <c r="B140" s="2" t="s">
        <v>441</v>
      </c>
      <c r="C140" s="2" t="s">
        <v>54</v>
      </c>
      <c r="D140" s="2" t="s">
        <v>55</v>
      </c>
      <c r="E140" s="5">
        <v>-27566</v>
      </c>
      <c r="F140" s="3" t="s">
        <v>183</v>
      </c>
      <c r="G140" s="3" t="s">
        <v>90</v>
      </c>
      <c r="H140" s="2" t="s">
        <v>29</v>
      </c>
      <c r="I140" s="2" t="s">
        <v>458</v>
      </c>
      <c r="J140" s="3" t="str">
        <f>HYPERLINK("https://www.boe.es/gazeta/dias/1824/07/10/pdfs/GMD-1824-87.pdf#page=2","Abrir facsímil")</f>
        <v>Abrir facsímil</v>
      </c>
      <c r="K140" s="3" t="s">
        <v>31</v>
      </c>
    </row>
    <row r="141" spans="1:11" ht="42" customHeight="1">
      <c r="A141" s="2" t="s">
        <v>440</v>
      </c>
      <c r="B141" s="2" t="s">
        <v>441</v>
      </c>
      <c r="C141" s="2" t="s">
        <v>54</v>
      </c>
      <c r="D141" s="2" t="s">
        <v>55</v>
      </c>
      <c r="E141" s="5">
        <v>-27472</v>
      </c>
      <c r="F141" s="3" t="s">
        <v>459</v>
      </c>
      <c r="G141" s="3" t="s">
        <v>104</v>
      </c>
      <c r="H141" s="2" t="s">
        <v>29</v>
      </c>
      <c r="I141" s="2" t="s">
        <v>460</v>
      </c>
      <c r="J141" s="3" t="str">
        <f>HYPERLINK("https://www.boe.es/gazeta/dias/1824/10/12/pdfs/GMD-1824-130.pdf#page=1","Abrir facsímil")</f>
        <v>Abrir facsímil</v>
      </c>
      <c r="K141" s="3" t="s">
        <v>31</v>
      </c>
    </row>
    <row r="142" spans="1:11" ht="42" customHeight="1">
      <c r="A142" s="2" t="s">
        <v>461</v>
      </c>
      <c r="B142" s="2" t="s">
        <v>462</v>
      </c>
      <c r="C142" s="2" t="s">
        <v>34</v>
      </c>
      <c r="D142" s="2" t="s">
        <v>35</v>
      </c>
      <c r="E142" s="5">
        <v>-27640</v>
      </c>
      <c r="F142" s="3" t="s">
        <v>281</v>
      </c>
      <c r="G142" s="3" t="s">
        <v>28</v>
      </c>
      <c r="H142" s="2" t="s">
        <v>29</v>
      </c>
      <c r="I142" s="2" t="s">
        <v>463</v>
      </c>
      <c r="J142" s="3" t="str">
        <f>HYPERLINK("https://www.boe.es/gazeta/dias/1824/04/27/pdfs/GMD-1824-54.pdf#page=4","Abrir facsímil")</f>
        <v>Abrir facsímil</v>
      </c>
      <c r="K142" s="3" t="s">
        <v>31</v>
      </c>
    </row>
    <row r="143" spans="1:11" ht="42" customHeight="1">
      <c r="A143" s="2" t="s">
        <v>464</v>
      </c>
      <c r="B143" s="2" t="s">
        <v>465</v>
      </c>
      <c r="C143" s="2" t="s">
        <v>17</v>
      </c>
      <c r="D143" s="2" t="s">
        <v>18</v>
      </c>
      <c r="E143" s="5">
        <v>-27575</v>
      </c>
      <c r="F143" s="3" t="s">
        <v>261</v>
      </c>
      <c r="G143" s="3" t="s">
        <v>90</v>
      </c>
      <c r="H143" s="2" t="s">
        <v>21</v>
      </c>
      <c r="I143" s="2" t="s">
        <v>466</v>
      </c>
      <c r="J143" s="3" t="str">
        <f>HYPERLINK("https://www.boe.es/gazeta/dias/1824/07/01/pdfs/GMD-1824-83.pdf#page=2","Abrir facsímil")</f>
        <v>Abrir facsímil</v>
      </c>
      <c r="K143" s="3" t="s">
        <v>23</v>
      </c>
    </row>
    <row r="144" spans="1:11" ht="42" customHeight="1">
      <c r="A144" s="2" t="s">
        <v>467</v>
      </c>
      <c r="B144" s="2" t="s">
        <v>467</v>
      </c>
      <c r="C144" s="2" t="s">
        <v>17</v>
      </c>
      <c r="D144" s="2" t="s">
        <v>18</v>
      </c>
      <c r="E144" s="5">
        <v>-27542</v>
      </c>
      <c r="F144" s="3" t="s">
        <v>265</v>
      </c>
      <c r="G144" s="3" t="s">
        <v>37</v>
      </c>
      <c r="H144" s="2" t="s">
        <v>29</v>
      </c>
      <c r="I144" s="2" t="s">
        <v>468</v>
      </c>
      <c r="J144" s="3" t="str">
        <f>HYPERLINK("https://www.boe.es/gazeta/dias/1824/08/03/pdfs/GMD-1824-97.pdf#page=3","Abrir facsímil")</f>
        <v>Abrir facsímil</v>
      </c>
      <c r="K144" s="3" t="s">
        <v>31</v>
      </c>
    </row>
    <row r="145" spans="1:11" ht="42" customHeight="1">
      <c r="A145" s="2" t="s">
        <v>469</v>
      </c>
      <c r="B145" s="2" t="s">
        <v>469</v>
      </c>
      <c r="C145" s="2" t="s">
        <v>54</v>
      </c>
      <c r="D145" s="2" t="s">
        <v>55</v>
      </c>
      <c r="E145" s="5">
        <v>-27715</v>
      </c>
      <c r="F145" s="3" t="s">
        <v>470</v>
      </c>
      <c r="G145" s="3" t="s">
        <v>28</v>
      </c>
      <c r="H145" s="2" t="s">
        <v>29</v>
      </c>
      <c r="I145" s="2" t="s">
        <v>471</v>
      </c>
      <c r="J145" s="3" t="str">
        <f>HYPERLINK("https://www.boe.es/gazeta/dias/1824/02/12/pdfs/GMD-1824-20.pdf#page=4","Abrir facsímil")</f>
        <v>Abrir facsímil</v>
      </c>
      <c r="K145" s="3" t="s">
        <v>31</v>
      </c>
    </row>
    <row r="146" spans="1:11" ht="42" customHeight="1">
      <c r="A146" s="2" t="s">
        <v>469</v>
      </c>
      <c r="B146" s="2" t="s">
        <v>469</v>
      </c>
      <c r="C146" s="2" t="s">
        <v>54</v>
      </c>
      <c r="D146" s="2" t="s">
        <v>55</v>
      </c>
      <c r="E146" s="5">
        <v>-27650</v>
      </c>
      <c r="F146" s="3" t="s">
        <v>237</v>
      </c>
      <c r="G146" s="3" t="s">
        <v>104</v>
      </c>
      <c r="H146" s="2" t="s">
        <v>29</v>
      </c>
      <c r="I146" s="2" t="s">
        <v>472</v>
      </c>
      <c r="J146" s="3" t="str">
        <f>HYPERLINK("https://www.boe.es/gazeta/dias/1824/04/17/pdfs/GMD-1824-50.pdf#page=1","Abrir facsímil")</f>
        <v>Abrir facsímil</v>
      </c>
      <c r="K146" s="3" t="s">
        <v>31</v>
      </c>
    </row>
    <row r="147" spans="1:11" ht="42" customHeight="1">
      <c r="A147" s="2" t="s">
        <v>469</v>
      </c>
      <c r="B147" s="2" t="s">
        <v>469</v>
      </c>
      <c r="C147" s="2" t="s">
        <v>54</v>
      </c>
      <c r="D147" s="2" t="s">
        <v>55</v>
      </c>
      <c r="E147" s="5">
        <v>-27601</v>
      </c>
      <c r="F147" s="3" t="s">
        <v>473</v>
      </c>
      <c r="G147" s="3" t="s">
        <v>37</v>
      </c>
      <c r="H147" s="2" t="s">
        <v>29</v>
      </c>
      <c r="I147" s="2" t="s">
        <v>474</v>
      </c>
      <c r="J147" s="3" t="str">
        <f>HYPERLINK("https://www.boe.es/gazeta/dias/1824/06/05/pdfs/GMD-1824-72.pdf#page=3","Abrir facsímil")</f>
        <v>Abrir facsímil</v>
      </c>
      <c r="K147" s="3" t="s">
        <v>31</v>
      </c>
    </row>
    <row r="148" spans="1:11" ht="42" customHeight="1">
      <c r="A148" s="2" t="s">
        <v>469</v>
      </c>
      <c r="B148" s="2" t="s">
        <v>469</v>
      </c>
      <c r="C148" s="2" t="s">
        <v>54</v>
      </c>
      <c r="D148" s="2" t="s">
        <v>55</v>
      </c>
      <c r="E148" s="5">
        <v>-27589</v>
      </c>
      <c r="F148" s="3" t="s">
        <v>311</v>
      </c>
      <c r="G148" s="3" t="s">
        <v>28</v>
      </c>
      <c r="H148" s="2" t="s">
        <v>29</v>
      </c>
      <c r="I148" s="2" t="s">
        <v>475</v>
      </c>
      <c r="J148" s="3" t="str">
        <f>HYPERLINK("https://www.boe.es/gazeta/dias/1824/06/17/pdfs/GMD-1824-77.pdf#page=4","Abrir facsímil")</f>
        <v>Abrir facsímil</v>
      </c>
      <c r="K148" s="3" t="s">
        <v>31</v>
      </c>
    </row>
    <row r="149" spans="1:11" ht="42" customHeight="1">
      <c r="A149" s="2" t="s">
        <v>469</v>
      </c>
      <c r="B149" s="2" t="s">
        <v>469</v>
      </c>
      <c r="C149" s="2" t="s">
        <v>54</v>
      </c>
      <c r="D149" s="2" t="s">
        <v>55</v>
      </c>
      <c r="E149" s="5">
        <v>-27416</v>
      </c>
      <c r="F149" s="3" t="s">
        <v>115</v>
      </c>
      <c r="G149" s="3" t="s">
        <v>37</v>
      </c>
      <c r="H149" s="2" t="s">
        <v>29</v>
      </c>
      <c r="I149" s="2" t="s">
        <v>476</v>
      </c>
      <c r="J149" s="3" t="str">
        <f>HYPERLINK("https://www.boe.es/gazeta/dias/1824/12/07/pdfs/GMD-1824-154.pdf#page=3","Abrir facsímil")</f>
        <v>Abrir facsímil</v>
      </c>
      <c r="K149" s="3" t="s">
        <v>31</v>
      </c>
    </row>
    <row r="150" spans="1:11" ht="42" customHeight="1">
      <c r="A150" s="2" t="s">
        <v>469</v>
      </c>
      <c r="B150" s="2" t="s">
        <v>469</v>
      </c>
      <c r="C150" s="2" t="s">
        <v>17</v>
      </c>
      <c r="D150" s="2" t="s">
        <v>18</v>
      </c>
      <c r="E150" s="5">
        <v>-27414</v>
      </c>
      <c r="F150" s="3" t="s">
        <v>179</v>
      </c>
      <c r="G150" s="3" t="s">
        <v>37</v>
      </c>
      <c r="H150" s="2" t="s">
        <v>29</v>
      </c>
      <c r="I150" s="2" t="s">
        <v>477</v>
      </c>
      <c r="J150" s="3" t="str">
        <f>HYPERLINK("https://www.boe.es/gazeta/dias/1824/12/09/pdfs/GMD-1824-155.pdf#page=3","Abrir facsímil")</f>
        <v>Abrir facsímil</v>
      </c>
      <c r="K150" s="3" t="s">
        <v>31</v>
      </c>
    </row>
    <row r="151" spans="1:11" ht="42" customHeight="1">
      <c r="A151" s="2" t="s">
        <v>469</v>
      </c>
      <c r="B151" s="2" t="s">
        <v>469</v>
      </c>
      <c r="C151" s="2" t="s">
        <v>54</v>
      </c>
      <c r="D151" s="2" t="s">
        <v>55</v>
      </c>
      <c r="E151" s="5">
        <v>-27409</v>
      </c>
      <c r="F151" s="3" t="s">
        <v>85</v>
      </c>
      <c r="G151" s="3" t="s">
        <v>28</v>
      </c>
      <c r="H151" s="2" t="s">
        <v>29</v>
      </c>
      <c r="I151" s="2" t="s">
        <v>478</v>
      </c>
      <c r="J151" s="3" t="str">
        <f>HYPERLINK("https://www.boe.es/gazeta/dias/1824/12/14/pdfs/GMD-1824-157.pdf#page=4","Abrir facsímil")</f>
        <v>Abrir facsímil</v>
      </c>
      <c r="K151" s="3" t="s">
        <v>31</v>
      </c>
    </row>
    <row r="152" spans="1:11" ht="42" customHeight="1">
      <c r="A152" s="2" t="s">
        <v>469</v>
      </c>
      <c r="B152" s="2" t="s">
        <v>469</v>
      </c>
      <c r="C152" s="2" t="s">
        <v>17</v>
      </c>
      <c r="D152" s="2" t="s">
        <v>18</v>
      </c>
      <c r="E152" s="5">
        <v>-27398</v>
      </c>
      <c r="F152" s="3" t="s">
        <v>387</v>
      </c>
      <c r="G152" s="3" t="s">
        <v>28</v>
      </c>
      <c r="H152" s="2" t="s">
        <v>29</v>
      </c>
      <c r="I152" s="2" t="s">
        <v>479</v>
      </c>
      <c r="J152" s="3" t="str">
        <f>HYPERLINK("https://www.boe.es/gazeta/dias/1824/12/25/pdfs/GMD-1824-162.pdf#page=4","Abrir facsímil")</f>
        <v>Abrir facsímil</v>
      </c>
      <c r="K152" s="3" t="s">
        <v>31</v>
      </c>
    </row>
    <row r="153" spans="1:11" ht="42" customHeight="1">
      <c r="A153" s="2" t="s">
        <v>480</v>
      </c>
      <c r="B153" s="2" t="s">
        <v>481</v>
      </c>
      <c r="C153" s="2" t="s">
        <v>17</v>
      </c>
      <c r="D153" s="2" t="s">
        <v>18</v>
      </c>
      <c r="E153" s="5">
        <v>-27409</v>
      </c>
      <c r="F153" s="3" t="s">
        <v>85</v>
      </c>
      <c r="G153" s="3" t="s">
        <v>28</v>
      </c>
      <c r="H153" s="2" t="s">
        <v>29</v>
      </c>
      <c r="I153" s="2" t="s">
        <v>482</v>
      </c>
      <c r="J153" s="3" t="str">
        <f>HYPERLINK("https://www.boe.es/gazeta/dias/1824/12/14/pdfs/GMD-1824-157.pdf#page=4","Abrir facsímil")</f>
        <v>Abrir facsímil</v>
      </c>
      <c r="K153" s="3" t="s">
        <v>31</v>
      </c>
    </row>
    <row r="154" spans="1:11" ht="42" customHeight="1">
      <c r="A154" s="2" t="s">
        <v>483</v>
      </c>
      <c r="B154" s="2" t="s">
        <v>484</v>
      </c>
      <c r="C154" s="2" t="s">
        <v>17</v>
      </c>
      <c r="D154" s="2" t="s">
        <v>18</v>
      </c>
      <c r="E154" s="5">
        <v>-27463</v>
      </c>
      <c r="F154" s="3" t="s">
        <v>409</v>
      </c>
      <c r="G154" s="3" t="s">
        <v>28</v>
      </c>
      <c r="H154" s="2" t="s">
        <v>29</v>
      </c>
      <c r="I154" s="2" t="s">
        <v>485</v>
      </c>
      <c r="J154" s="3" t="str">
        <f>HYPERLINK("https://www.boe.es/gazeta/dias/1824/10/21/pdfs/GMD-1824-134.pdf#page=4","Abrir facsímil")</f>
        <v>Abrir facsímil</v>
      </c>
      <c r="K154" s="3" t="s">
        <v>31</v>
      </c>
    </row>
    <row r="155" spans="1:11" ht="42" customHeight="1">
      <c r="A155" s="2" t="s">
        <v>486</v>
      </c>
      <c r="B155" s="2" t="s">
        <v>486</v>
      </c>
      <c r="C155" s="2" t="s">
        <v>155</v>
      </c>
      <c r="D155" s="2" t="s">
        <v>18</v>
      </c>
      <c r="E155" s="5">
        <v>-27720</v>
      </c>
      <c r="F155" s="3" t="s">
        <v>487</v>
      </c>
      <c r="G155" s="3" t="s">
        <v>28</v>
      </c>
      <c r="H155" s="2" t="s">
        <v>29</v>
      </c>
      <c r="I155" s="2" t="s">
        <v>488</v>
      </c>
      <c r="J155" s="3" t="str">
        <f>HYPERLINK("https://www.boe.es/gazeta/dias/1824/02/07/pdfs/GMD-1824-18.pdf#page=4","Abrir facsímil")</f>
        <v>Abrir facsímil</v>
      </c>
      <c r="K155" s="3" t="s">
        <v>31</v>
      </c>
    </row>
    <row r="156" spans="1:11" ht="42" customHeight="1">
      <c r="A156" s="2" t="s">
        <v>489</v>
      </c>
      <c r="B156" s="2" t="s">
        <v>490</v>
      </c>
      <c r="C156" s="2" t="s">
        <v>54</v>
      </c>
      <c r="D156" s="2" t="s">
        <v>55</v>
      </c>
      <c r="E156" s="5">
        <v>-27493</v>
      </c>
      <c r="F156" s="3" t="s">
        <v>63</v>
      </c>
      <c r="G156" s="3" t="s">
        <v>64</v>
      </c>
      <c r="H156" s="2" t="s">
        <v>29</v>
      </c>
      <c r="I156" s="2" t="s">
        <v>491</v>
      </c>
      <c r="J156" s="3" t="str">
        <f>HYPERLINK("https://www.boe.es/gazeta/dias/1824/09/21/pdfs/GMD-1824-121.pdf#page=3","Abrir facsímil")</f>
        <v>Abrir facsímil</v>
      </c>
      <c r="K156" s="3" t="s">
        <v>31</v>
      </c>
    </row>
    <row r="157" spans="1:11" ht="42" customHeight="1">
      <c r="A157" s="2" t="s">
        <v>492</v>
      </c>
      <c r="B157" s="2" t="s">
        <v>492</v>
      </c>
      <c r="C157" s="2" t="s">
        <v>17</v>
      </c>
      <c r="D157" s="2" t="s">
        <v>18</v>
      </c>
      <c r="E157" s="5">
        <v>-27748</v>
      </c>
      <c r="F157" s="3" t="s">
        <v>444</v>
      </c>
      <c r="G157" s="3" t="s">
        <v>493</v>
      </c>
      <c r="H157" s="2" t="s">
        <v>29</v>
      </c>
      <c r="I157" s="2" t="s">
        <v>494</v>
      </c>
      <c r="J157" s="3" t="str">
        <f>HYPERLINK("https://www.boe.es/gazeta/dias/1824/01/10/pdfs/GMD-1824-5.pdf#page=4","Abrir facsímil")</f>
        <v>Abrir facsímil</v>
      </c>
      <c r="K157" s="3" t="s">
        <v>31</v>
      </c>
    </row>
    <row r="158" spans="1:11" ht="42" customHeight="1">
      <c r="A158" s="2" t="s">
        <v>492</v>
      </c>
      <c r="B158" s="2" t="s">
        <v>492</v>
      </c>
      <c r="C158" s="2" t="s">
        <v>34</v>
      </c>
      <c r="D158" s="2" t="s">
        <v>35</v>
      </c>
      <c r="E158" s="5">
        <v>-27736</v>
      </c>
      <c r="F158" s="3" t="s">
        <v>56</v>
      </c>
      <c r="G158" s="3" t="s">
        <v>37</v>
      </c>
      <c r="H158" s="2" t="s">
        <v>29</v>
      </c>
      <c r="I158" s="2" t="s">
        <v>495</v>
      </c>
      <c r="J158" s="3" t="str">
        <f>HYPERLINK("https://www.boe.es/gazeta/dias/1824/01/22/pdfs/GMD-1824-10.pdf#page=3","Abrir facsímil")</f>
        <v>Abrir facsímil</v>
      </c>
      <c r="K158" s="3" t="s">
        <v>31</v>
      </c>
    </row>
    <row r="159" spans="1:11" ht="42" customHeight="1">
      <c r="A159" s="2" t="s">
        <v>492</v>
      </c>
      <c r="B159" s="2" t="s">
        <v>492</v>
      </c>
      <c r="C159" s="2" t="s">
        <v>34</v>
      </c>
      <c r="D159" s="2" t="s">
        <v>35</v>
      </c>
      <c r="E159" s="5">
        <v>-27689</v>
      </c>
      <c r="F159" s="3" t="s">
        <v>200</v>
      </c>
      <c r="G159" s="3" t="s">
        <v>28</v>
      </c>
      <c r="H159" s="2" t="s">
        <v>29</v>
      </c>
      <c r="I159" s="2" t="s">
        <v>496</v>
      </c>
      <c r="J159" s="3" t="str">
        <f>HYPERLINK("https://www.boe.es/gazeta/dias/1824/03/09/pdfs/GMD-1824-31.pdf#page=4","Abrir facsímil")</f>
        <v>Abrir facsímil</v>
      </c>
      <c r="K159" s="3" t="s">
        <v>31</v>
      </c>
    </row>
    <row r="160" spans="1:11" ht="42" customHeight="1">
      <c r="A160" s="2" t="s">
        <v>492</v>
      </c>
      <c r="B160" s="2" t="s">
        <v>492</v>
      </c>
      <c r="C160" s="2" t="s">
        <v>34</v>
      </c>
      <c r="D160" s="2" t="s">
        <v>35</v>
      </c>
      <c r="E160" s="5">
        <v>-27685</v>
      </c>
      <c r="F160" s="3" t="s">
        <v>50</v>
      </c>
      <c r="G160" s="3" t="s">
        <v>28</v>
      </c>
      <c r="H160" s="2" t="s">
        <v>29</v>
      </c>
      <c r="I160" s="2" t="s">
        <v>497</v>
      </c>
      <c r="J160" s="3" t="str">
        <f>HYPERLINK("https://www.boe.es/gazeta/dias/1824/03/13/pdfs/GMD-1824-33.pdf#page=4","Abrir facsímil")</f>
        <v>Abrir facsímil</v>
      </c>
      <c r="K160" s="3" t="s">
        <v>31</v>
      </c>
    </row>
    <row r="161" spans="1:11" ht="42" customHeight="1">
      <c r="A161" s="2" t="s">
        <v>492</v>
      </c>
      <c r="B161" s="2" t="s">
        <v>492</v>
      </c>
      <c r="C161" s="2" t="s">
        <v>54</v>
      </c>
      <c r="D161" s="2" t="s">
        <v>55</v>
      </c>
      <c r="E161" s="5">
        <v>-27647</v>
      </c>
      <c r="F161" s="3" t="s">
        <v>498</v>
      </c>
      <c r="G161" s="3" t="s">
        <v>104</v>
      </c>
      <c r="H161" s="2" t="s">
        <v>29</v>
      </c>
      <c r="I161" s="2" t="s">
        <v>499</v>
      </c>
      <c r="J161" s="3" t="str">
        <f>HYPERLINK("https://www.boe.es/gazeta/dias/1824/04/20/pdfs/GMD-1824-51.pdf#page=1","Abrir facsímil")</f>
        <v>Abrir facsímil</v>
      </c>
      <c r="K161" s="3" t="s">
        <v>31</v>
      </c>
    </row>
    <row r="162" spans="1:11" ht="42" customHeight="1">
      <c r="A162" s="2" t="s">
        <v>492</v>
      </c>
      <c r="B162" s="2" t="s">
        <v>492</v>
      </c>
      <c r="C162" s="2" t="s">
        <v>34</v>
      </c>
      <c r="D162" s="2" t="s">
        <v>35</v>
      </c>
      <c r="E162" s="5">
        <v>-27640</v>
      </c>
      <c r="F162" s="3" t="s">
        <v>281</v>
      </c>
      <c r="G162" s="3" t="s">
        <v>28</v>
      </c>
      <c r="H162" s="2" t="s">
        <v>29</v>
      </c>
      <c r="I162" s="2" t="s">
        <v>500</v>
      </c>
      <c r="J162" s="3" t="str">
        <f>HYPERLINK("https://www.boe.es/gazeta/dias/1824/04/27/pdfs/GMD-1824-54.pdf#page=4","Abrir facsímil")</f>
        <v>Abrir facsímil</v>
      </c>
      <c r="K162" s="3" t="s">
        <v>31</v>
      </c>
    </row>
    <row r="163" spans="1:11" ht="42" customHeight="1">
      <c r="A163" s="2" t="s">
        <v>492</v>
      </c>
      <c r="B163" s="2" t="s">
        <v>492</v>
      </c>
      <c r="C163" s="2" t="s">
        <v>54</v>
      </c>
      <c r="D163" s="2" t="s">
        <v>55</v>
      </c>
      <c r="E163" s="5">
        <v>-27608</v>
      </c>
      <c r="F163" s="3" t="s">
        <v>375</v>
      </c>
      <c r="G163" s="3" t="s">
        <v>28</v>
      </c>
      <c r="H163" s="2" t="s">
        <v>29</v>
      </c>
      <c r="I163" s="2" t="s">
        <v>501</v>
      </c>
      <c r="J163" s="3" t="str">
        <f>HYPERLINK("https://www.boe.es/gazeta/dias/1824/05/29/pdfs/GMD-1824-69.pdf#page=4","Abrir facsímil")</f>
        <v>Abrir facsímil</v>
      </c>
      <c r="K163" s="3" t="s">
        <v>31</v>
      </c>
    </row>
    <row r="164" spans="1:11" ht="42" customHeight="1">
      <c r="A164" s="2" t="s">
        <v>492</v>
      </c>
      <c r="B164" s="2" t="s">
        <v>492</v>
      </c>
      <c r="C164" s="2" t="s">
        <v>54</v>
      </c>
      <c r="D164" s="2" t="s">
        <v>55</v>
      </c>
      <c r="E164" s="5">
        <v>-27601</v>
      </c>
      <c r="F164" s="3" t="s">
        <v>473</v>
      </c>
      <c r="G164" s="3" t="s">
        <v>37</v>
      </c>
      <c r="H164" s="2" t="s">
        <v>29</v>
      </c>
      <c r="I164" s="2" t="s">
        <v>502</v>
      </c>
      <c r="J164" s="3" t="str">
        <f>HYPERLINK("https://www.boe.es/gazeta/dias/1824/06/05/pdfs/GMD-1824-72.pdf#page=3","Abrir facsímil")</f>
        <v>Abrir facsímil</v>
      </c>
      <c r="K164" s="3" t="s">
        <v>31</v>
      </c>
    </row>
    <row r="165" spans="1:11" ht="42" customHeight="1">
      <c r="A165" s="2" t="s">
        <v>492</v>
      </c>
      <c r="B165" s="2" t="s">
        <v>492</v>
      </c>
      <c r="C165" s="2" t="s">
        <v>49</v>
      </c>
      <c r="D165" s="2" t="s">
        <v>18</v>
      </c>
      <c r="E165" s="5">
        <v>-27580</v>
      </c>
      <c r="F165" s="3" t="s">
        <v>231</v>
      </c>
      <c r="G165" s="3" t="s">
        <v>37</v>
      </c>
      <c r="H165" s="2" t="s">
        <v>29</v>
      </c>
      <c r="I165" s="2" t="s">
        <v>503</v>
      </c>
      <c r="J165" s="3" t="str">
        <f>HYPERLINK("https://www.boe.es/gazeta/dias/1824/06/26/pdfs/GMD-1824-81.pdf#page=3","Abrir facsímil")</f>
        <v>Abrir facsímil</v>
      </c>
      <c r="K165" s="3" t="s">
        <v>31</v>
      </c>
    </row>
    <row r="166" spans="1:11" ht="42" customHeight="1">
      <c r="A166" s="2" t="s">
        <v>492</v>
      </c>
      <c r="B166" s="2" t="s">
        <v>492</v>
      </c>
      <c r="C166" s="2" t="s">
        <v>54</v>
      </c>
      <c r="D166" s="2" t="s">
        <v>55</v>
      </c>
      <c r="E166" s="5">
        <v>-27573</v>
      </c>
      <c r="F166" s="3" t="s">
        <v>390</v>
      </c>
      <c r="G166" s="3" t="s">
        <v>90</v>
      </c>
      <c r="H166" s="2" t="s">
        <v>29</v>
      </c>
      <c r="I166" s="2" t="s">
        <v>504</v>
      </c>
      <c r="J166" s="3" t="str">
        <f>HYPERLINK("https://www.boe.es/gazeta/dias/1824/07/03/pdfs/GMD-1824-84.pdf#page=2","Abrir facsímil")</f>
        <v>Abrir facsímil</v>
      </c>
      <c r="K166" s="3" t="s">
        <v>31</v>
      </c>
    </row>
    <row r="167" spans="1:11" ht="42" customHeight="1">
      <c r="A167" s="2" t="s">
        <v>492</v>
      </c>
      <c r="B167" s="2" t="s">
        <v>492</v>
      </c>
      <c r="C167" s="2" t="s">
        <v>26</v>
      </c>
      <c r="D167" s="2" t="s">
        <v>18</v>
      </c>
      <c r="E167" s="5">
        <v>-27547</v>
      </c>
      <c r="F167" s="3" t="s">
        <v>156</v>
      </c>
      <c r="G167" s="3" t="s">
        <v>28</v>
      </c>
      <c r="H167" s="2" t="s">
        <v>29</v>
      </c>
      <c r="I167" s="2" t="s">
        <v>505</v>
      </c>
      <c r="J167" s="3" t="str">
        <f>HYPERLINK("https://www.boe.es/gazeta/dias/1824/07/29/pdfs/GMD-1824-95.pdf#page=4","Abrir facsímil")</f>
        <v>Abrir facsímil</v>
      </c>
      <c r="K167" s="3" t="s">
        <v>31</v>
      </c>
    </row>
    <row r="168" spans="1:11" ht="42" customHeight="1">
      <c r="A168" s="2" t="s">
        <v>492</v>
      </c>
      <c r="B168" s="2" t="s">
        <v>492</v>
      </c>
      <c r="C168" s="2" t="s">
        <v>155</v>
      </c>
      <c r="D168" s="2" t="s">
        <v>18</v>
      </c>
      <c r="E168" s="5">
        <v>-27447</v>
      </c>
      <c r="F168" s="3" t="s">
        <v>41</v>
      </c>
      <c r="G168" s="3" t="s">
        <v>28</v>
      </c>
      <c r="H168" s="2" t="s">
        <v>29</v>
      </c>
      <c r="I168" s="2" t="s">
        <v>506</v>
      </c>
      <c r="J168" s="3" t="str">
        <f>HYPERLINK("https://www.boe.es/gazeta/dias/1824/11/06/pdfs/GMD-1824-141.pdf#page=4","Abrir facsímil")</f>
        <v>Abrir facsímil</v>
      </c>
      <c r="K168" s="3" t="s">
        <v>31</v>
      </c>
    </row>
    <row r="169" spans="1:11" ht="42" customHeight="1">
      <c r="A169" s="2" t="s">
        <v>492</v>
      </c>
      <c r="B169" s="2" t="s">
        <v>492</v>
      </c>
      <c r="C169" s="2" t="s">
        <v>17</v>
      </c>
      <c r="D169" s="2" t="s">
        <v>18</v>
      </c>
      <c r="E169" s="5">
        <v>-27435</v>
      </c>
      <c r="F169" s="3" t="s">
        <v>19</v>
      </c>
      <c r="G169" s="3" t="s">
        <v>507</v>
      </c>
      <c r="H169" s="2" t="s">
        <v>29</v>
      </c>
      <c r="I169" s="2" t="s">
        <v>508</v>
      </c>
      <c r="J169" s="3" t="str">
        <f>HYPERLINK("https://www.boe.es/gazeta/dias/1824/11/18/pdfs/GMD-1824-146.pdf#page=4","Abrir facsímil")</f>
        <v>Abrir facsímil</v>
      </c>
      <c r="K169" s="3" t="s">
        <v>31</v>
      </c>
    </row>
    <row r="170" spans="1:11" ht="42" customHeight="1">
      <c r="A170" s="2" t="s">
        <v>492</v>
      </c>
      <c r="B170" s="2" t="s">
        <v>492</v>
      </c>
      <c r="C170" s="2" t="s">
        <v>34</v>
      </c>
      <c r="D170" s="2" t="s">
        <v>35</v>
      </c>
      <c r="E170" s="5">
        <v>-27428</v>
      </c>
      <c r="F170" s="3" t="s">
        <v>81</v>
      </c>
      <c r="G170" s="3" t="s">
        <v>104</v>
      </c>
      <c r="H170" s="2" t="s">
        <v>29</v>
      </c>
      <c r="I170" s="2" t="s">
        <v>509</v>
      </c>
      <c r="J170" s="3" t="str">
        <f>HYPERLINK("https://www.boe.es/gazeta/dias/1824/11/25/pdfs/GMD-1824-149.pdf#page=1","Abrir facsímil")</f>
        <v>Abrir facsímil</v>
      </c>
      <c r="K170" s="3" t="s">
        <v>31</v>
      </c>
    </row>
    <row r="171" spans="1:11" ht="42" customHeight="1">
      <c r="A171" s="2" t="s">
        <v>492</v>
      </c>
      <c r="B171" s="2" t="s">
        <v>492</v>
      </c>
      <c r="C171" s="2" t="s">
        <v>17</v>
      </c>
      <c r="D171" s="2" t="s">
        <v>18</v>
      </c>
      <c r="E171" s="5">
        <v>-27416</v>
      </c>
      <c r="F171" s="3" t="s">
        <v>115</v>
      </c>
      <c r="G171" s="3" t="s">
        <v>37</v>
      </c>
      <c r="H171" s="2" t="s">
        <v>29</v>
      </c>
      <c r="I171" s="2" t="s">
        <v>510</v>
      </c>
      <c r="J171" s="3" t="str">
        <f>HYPERLINK("https://www.boe.es/gazeta/dias/1824/12/07/pdfs/GMD-1824-154.pdf#page=3","Abrir facsímil")</f>
        <v>Abrir facsímil</v>
      </c>
      <c r="K171" s="3" t="s">
        <v>31</v>
      </c>
    </row>
    <row r="172" spans="1:11" ht="42" customHeight="1">
      <c r="A172" s="2" t="s">
        <v>492</v>
      </c>
      <c r="B172" s="2" t="s">
        <v>492</v>
      </c>
      <c r="C172" s="2" t="s">
        <v>54</v>
      </c>
      <c r="D172" s="2" t="s">
        <v>55</v>
      </c>
      <c r="E172" s="5">
        <v>-27414</v>
      </c>
      <c r="F172" s="3" t="s">
        <v>179</v>
      </c>
      <c r="G172" s="3" t="s">
        <v>37</v>
      </c>
      <c r="H172" s="2" t="s">
        <v>29</v>
      </c>
      <c r="I172" s="2" t="s">
        <v>511</v>
      </c>
      <c r="J172" s="3" t="str">
        <f>HYPERLINK("https://www.boe.es/gazeta/dias/1824/12/09/pdfs/GMD-1824-155.pdf#page=3","Abrir facsímil")</f>
        <v>Abrir facsímil</v>
      </c>
      <c r="K172" s="3" t="s">
        <v>31</v>
      </c>
    </row>
    <row r="173" spans="1:11" ht="42" customHeight="1">
      <c r="A173" s="2" t="s">
        <v>492</v>
      </c>
      <c r="B173" s="2" t="s">
        <v>492</v>
      </c>
      <c r="C173" s="2" t="s">
        <v>72</v>
      </c>
      <c r="D173" s="2" t="s">
        <v>18</v>
      </c>
      <c r="E173" s="5">
        <v>-27412</v>
      </c>
      <c r="F173" s="3" t="s">
        <v>73</v>
      </c>
      <c r="G173" s="3" t="s">
        <v>28</v>
      </c>
      <c r="H173" s="2" t="s">
        <v>29</v>
      </c>
      <c r="I173" s="2" t="s">
        <v>512</v>
      </c>
      <c r="J173" s="3" t="str">
        <f>HYPERLINK("https://www.boe.es/gazeta/dias/1824/12/11/pdfs/GMD-1824-156.pdf#page=4","Abrir facsímil")</f>
        <v>Abrir facsímil</v>
      </c>
      <c r="K173" s="3" t="s">
        <v>31</v>
      </c>
    </row>
    <row r="174" spans="1:11" ht="42" customHeight="1">
      <c r="A174" s="2" t="s">
        <v>492</v>
      </c>
      <c r="B174" s="2" t="s">
        <v>492</v>
      </c>
      <c r="C174" s="2" t="s">
        <v>54</v>
      </c>
      <c r="D174" s="2" t="s">
        <v>55</v>
      </c>
      <c r="E174" s="5">
        <v>-27409</v>
      </c>
      <c r="F174" s="3" t="s">
        <v>85</v>
      </c>
      <c r="G174" s="3" t="s">
        <v>28</v>
      </c>
      <c r="H174" s="2" t="s">
        <v>29</v>
      </c>
      <c r="I174" s="2" t="s">
        <v>513</v>
      </c>
      <c r="J174" s="3" t="str">
        <f>HYPERLINK("https://www.boe.es/gazeta/dias/1824/12/14/pdfs/GMD-1824-157.pdf#page=4","Abrir facsímil")</f>
        <v>Abrir facsímil</v>
      </c>
      <c r="K174" s="3" t="s">
        <v>31</v>
      </c>
    </row>
    <row r="175" spans="1:11" ht="42" customHeight="1">
      <c r="A175" s="2" t="s">
        <v>492</v>
      </c>
      <c r="B175" s="2" t="s">
        <v>492</v>
      </c>
      <c r="C175" s="2" t="s">
        <v>26</v>
      </c>
      <c r="D175" s="2" t="s">
        <v>18</v>
      </c>
      <c r="E175" s="5">
        <v>-27393</v>
      </c>
      <c r="F175" s="3" t="s">
        <v>148</v>
      </c>
      <c r="G175" s="3" t="s">
        <v>37</v>
      </c>
      <c r="H175" s="2" t="s">
        <v>29</v>
      </c>
      <c r="I175" s="2" t="s">
        <v>514</v>
      </c>
      <c r="J175" s="3" t="str">
        <f>HYPERLINK("https://www.boe.es/gazeta/dias/1824/12/30/pdfs/GMD-1824-164.pdf#page=3","Abrir facsímil")</f>
        <v>Abrir facsímil</v>
      </c>
      <c r="K175" s="3" t="s">
        <v>31</v>
      </c>
    </row>
    <row r="176" spans="1:11" ht="42" customHeight="1">
      <c r="A176" s="2" t="s">
        <v>515</v>
      </c>
      <c r="B176" s="2" t="s">
        <v>516</v>
      </c>
      <c r="C176" s="2" t="s">
        <v>26</v>
      </c>
      <c r="D176" s="2" t="s">
        <v>18</v>
      </c>
      <c r="E176" s="5">
        <v>-27738</v>
      </c>
      <c r="F176" s="3" t="s">
        <v>517</v>
      </c>
      <c r="G176" s="3" t="s">
        <v>28</v>
      </c>
      <c r="H176" s="2" t="s">
        <v>29</v>
      </c>
      <c r="I176" s="2" t="s">
        <v>518</v>
      </c>
      <c r="J176" s="3" t="str">
        <f>HYPERLINK("https://www.boe.es/gazeta/dias/1824/01/20/pdfs/GMD-1824-9.pdf#page=4","Abrir facsímil")</f>
        <v>Abrir facsímil</v>
      </c>
      <c r="K176" s="3" t="s">
        <v>31</v>
      </c>
    </row>
    <row r="177" spans="1:11" ht="42" customHeight="1">
      <c r="A177" s="2" t="s">
        <v>519</v>
      </c>
      <c r="B177" s="2" t="s">
        <v>520</v>
      </c>
      <c r="C177" s="2" t="s">
        <v>155</v>
      </c>
      <c r="D177" s="2" t="s">
        <v>18</v>
      </c>
      <c r="E177" s="5">
        <v>-27470</v>
      </c>
      <c r="F177" s="3" t="s">
        <v>89</v>
      </c>
      <c r="G177" s="3" t="s">
        <v>37</v>
      </c>
      <c r="H177" s="2" t="s">
        <v>29</v>
      </c>
      <c r="I177" s="2" t="s">
        <v>521</v>
      </c>
      <c r="J177" s="3" t="str">
        <f>HYPERLINK("https://www.boe.es/gazeta/dias/1824/10/14/pdfs/GMD-1824-131.pdf#page=3","Abrir facsímil")</f>
        <v>Abrir facsímil</v>
      </c>
      <c r="K177" s="3" t="s">
        <v>31</v>
      </c>
    </row>
    <row r="178" spans="1:11" ht="42" customHeight="1">
      <c r="A178" s="2" t="s">
        <v>522</v>
      </c>
      <c r="B178" s="2" t="s">
        <v>523</v>
      </c>
      <c r="C178" s="2" t="s">
        <v>54</v>
      </c>
      <c r="D178" s="2" t="s">
        <v>55</v>
      </c>
      <c r="E178" s="5">
        <v>-27409</v>
      </c>
      <c r="F178" s="3" t="s">
        <v>85</v>
      </c>
      <c r="G178" s="3" t="s">
        <v>28</v>
      </c>
      <c r="H178" s="2" t="s">
        <v>29</v>
      </c>
      <c r="I178" s="2" t="s">
        <v>524</v>
      </c>
      <c r="J178" s="3" t="str">
        <f>HYPERLINK("https://www.boe.es/gazeta/dias/1824/12/14/pdfs/GMD-1824-157.pdf#page=4","Abrir facsímil")</f>
        <v>Abrir facsímil</v>
      </c>
      <c r="K178" s="3" t="s">
        <v>31</v>
      </c>
    </row>
    <row r="179" spans="1:11" ht="42" customHeight="1">
      <c r="A179" s="2" t="s">
        <v>525</v>
      </c>
      <c r="B179" s="2" t="s">
        <v>526</v>
      </c>
      <c r="C179" s="2" t="s">
        <v>155</v>
      </c>
      <c r="D179" s="2" t="s">
        <v>18</v>
      </c>
      <c r="E179" s="5">
        <v>-27470</v>
      </c>
      <c r="F179" s="3" t="s">
        <v>89</v>
      </c>
      <c r="G179" s="3" t="s">
        <v>37</v>
      </c>
      <c r="H179" s="2" t="s">
        <v>29</v>
      </c>
      <c r="I179" s="2" t="s">
        <v>527</v>
      </c>
      <c r="J179" s="3" t="str">
        <f>HYPERLINK("https://www.boe.es/gazeta/dias/1824/10/14/pdfs/GMD-1824-131.pdf#page=3","Abrir facsímil")</f>
        <v>Abrir facsímil</v>
      </c>
      <c r="K179" s="3" t="s">
        <v>31</v>
      </c>
    </row>
    <row r="180" spans="1:11" ht="42" customHeight="1">
      <c r="A180" s="2" t="s">
        <v>528</v>
      </c>
      <c r="B180" s="2" t="s">
        <v>529</v>
      </c>
      <c r="C180" s="2" t="s">
        <v>54</v>
      </c>
      <c r="D180" s="2" t="s">
        <v>55</v>
      </c>
      <c r="E180" s="5">
        <v>-27710</v>
      </c>
      <c r="F180" s="3" t="s">
        <v>220</v>
      </c>
      <c r="G180" s="3" t="s">
        <v>28</v>
      </c>
      <c r="H180" s="2" t="s">
        <v>29</v>
      </c>
      <c r="I180" s="2" t="s">
        <v>530</v>
      </c>
      <c r="J180" s="3" t="str">
        <f>HYPERLINK("https://www.boe.es/gazeta/dias/1824/02/17/pdfs/GMD-1824-22.pdf#page=4","Abrir facsímil")</f>
        <v>Abrir facsímil</v>
      </c>
      <c r="K180" s="3" t="s">
        <v>31</v>
      </c>
    </row>
    <row r="181" spans="1:11" ht="42" customHeight="1">
      <c r="A181" s="2" t="s">
        <v>528</v>
      </c>
      <c r="B181" s="2" t="s">
        <v>529</v>
      </c>
      <c r="C181" s="2" t="s">
        <v>54</v>
      </c>
      <c r="D181" s="2" t="s">
        <v>55</v>
      </c>
      <c r="E181" s="5">
        <v>-27489</v>
      </c>
      <c r="F181" s="3" t="s">
        <v>59</v>
      </c>
      <c r="G181" s="3" t="s">
        <v>28</v>
      </c>
      <c r="H181" s="2" t="s">
        <v>29</v>
      </c>
      <c r="I181" s="2" t="s">
        <v>531</v>
      </c>
      <c r="J181" s="3" t="str">
        <f>HYPERLINK("https://www.boe.es/gazeta/dias/1824/09/25/pdfs/GMD-1824-123.pdf#page=4","Abrir facsímil")</f>
        <v>Abrir facsímil</v>
      </c>
      <c r="K181" s="3" t="s">
        <v>31</v>
      </c>
    </row>
    <row r="182" spans="1:11" ht="42" customHeight="1">
      <c r="A182" s="2" t="s">
        <v>532</v>
      </c>
      <c r="B182" s="2" t="s">
        <v>533</v>
      </c>
      <c r="C182" s="2" t="s">
        <v>34</v>
      </c>
      <c r="D182" s="2" t="s">
        <v>35</v>
      </c>
      <c r="E182" s="5">
        <v>-27689</v>
      </c>
      <c r="F182" s="3" t="s">
        <v>200</v>
      </c>
      <c r="G182" s="3" t="s">
        <v>28</v>
      </c>
      <c r="H182" s="2" t="s">
        <v>29</v>
      </c>
      <c r="I182" s="2" t="s">
        <v>534</v>
      </c>
      <c r="J182" s="3" t="str">
        <f>HYPERLINK("https://www.boe.es/gazeta/dias/1824/03/09/pdfs/GMD-1824-31.pdf#page=4","Abrir facsímil")</f>
        <v>Abrir facsímil</v>
      </c>
      <c r="K182" s="3" t="s">
        <v>31</v>
      </c>
    </row>
    <row r="183" spans="1:11" ht="42" customHeight="1">
      <c r="A183" s="2" t="s">
        <v>532</v>
      </c>
      <c r="B183" s="2" t="s">
        <v>533</v>
      </c>
      <c r="C183" s="2" t="s">
        <v>17</v>
      </c>
      <c r="D183" s="2" t="s">
        <v>18</v>
      </c>
      <c r="E183" s="5">
        <v>-27580</v>
      </c>
      <c r="F183" s="3" t="s">
        <v>231</v>
      </c>
      <c r="G183" s="3" t="s">
        <v>37</v>
      </c>
      <c r="H183" s="2" t="s">
        <v>29</v>
      </c>
      <c r="I183" s="2" t="s">
        <v>535</v>
      </c>
      <c r="J183" s="3" t="str">
        <f>HYPERLINK("https://www.boe.es/gazeta/dias/1824/06/26/pdfs/GMD-1824-81.pdf#page=3","Abrir facsímil")</f>
        <v>Abrir facsímil</v>
      </c>
      <c r="K183" s="3" t="s">
        <v>31</v>
      </c>
    </row>
    <row r="184" spans="1:11" ht="42" customHeight="1">
      <c r="A184" s="2" t="s">
        <v>532</v>
      </c>
      <c r="B184" s="2" t="s">
        <v>533</v>
      </c>
      <c r="C184" s="2" t="s">
        <v>54</v>
      </c>
      <c r="D184" s="2" t="s">
        <v>55</v>
      </c>
      <c r="E184" s="5">
        <v>-27456</v>
      </c>
      <c r="F184" s="3" t="s">
        <v>119</v>
      </c>
      <c r="G184" s="3" t="s">
        <v>90</v>
      </c>
      <c r="H184" s="2" t="s">
        <v>29</v>
      </c>
      <c r="I184" s="2" t="s">
        <v>536</v>
      </c>
      <c r="J184" s="3" t="str">
        <f>HYPERLINK("https://www.boe.es/gazeta/dias/1824/10/28/pdfs/GMD-1824-137.pdf#page=2","Abrir facsímil")</f>
        <v>Abrir facsímil</v>
      </c>
      <c r="K184" s="3" t="s">
        <v>31</v>
      </c>
    </row>
    <row r="185" spans="1:11" ht="42" customHeight="1">
      <c r="A185" s="2" t="s">
        <v>532</v>
      </c>
      <c r="B185" s="2" t="s">
        <v>533</v>
      </c>
      <c r="C185" s="2" t="s">
        <v>54</v>
      </c>
      <c r="D185" s="2" t="s">
        <v>55</v>
      </c>
      <c r="E185" s="5">
        <v>-27409</v>
      </c>
      <c r="F185" s="3" t="s">
        <v>85</v>
      </c>
      <c r="G185" s="3" t="s">
        <v>28</v>
      </c>
      <c r="H185" s="2" t="s">
        <v>29</v>
      </c>
      <c r="I185" s="2" t="s">
        <v>537</v>
      </c>
      <c r="J185" s="3" t="str">
        <f>HYPERLINK("https://www.boe.es/gazeta/dias/1824/12/14/pdfs/GMD-1824-157.pdf#page=4","Abrir facsímil")</f>
        <v>Abrir facsímil</v>
      </c>
      <c r="K185" s="3" t="s">
        <v>31</v>
      </c>
    </row>
    <row r="186" spans="1:11" ht="42" customHeight="1">
      <c r="A186" s="2" t="s">
        <v>538</v>
      </c>
      <c r="B186" s="2" t="s">
        <v>539</v>
      </c>
      <c r="C186" s="2" t="s">
        <v>49</v>
      </c>
      <c r="D186" s="2" t="s">
        <v>18</v>
      </c>
      <c r="E186" s="5">
        <v>-27507</v>
      </c>
      <c r="F186" s="3" t="s">
        <v>250</v>
      </c>
      <c r="G186" s="3" t="s">
        <v>104</v>
      </c>
      <c r="H186" s="2" t="s">
        <v>29</v>
      </c>
      <c r="I186" s="2" t="s">
        <v>540</v>
      </c>
      <c r="J186" s="3" t="str">
        <f>HYPERLINK("https://www.boe.es/gazeta/dias/1824/09/07/pdfs/GMD-1824-115.pdf#page=1","Abrir facsímil")</f>
        <v>Abrir facsímil</v>
      </c>
      <c r="K186" s="3" t="s">
        <v>31</v>
      </c>
    </row>
    <row r="187" spans="1:11" ht="42" customHeight="1">
      <c r="A187" s="2" t="s">
        <v>541</v>
      </c>
      <c r="B187" s="2" t="s">
        <v>542</v>
      </c>
      <c r="C187" s="2" t="s">
        <v>17</v>
      </c>
      <c r="D187" s="2" t="s">
        <v>18</v>
      </c>
      <c r="E187" s="5">
        <v>-27470</v>
      </c>
      <c r="F187" s="3" t="s">
        <v>89</v>
      </c>
      <c r="G187" s="3" t="s">
        <v>28</v>
      </c>
      <c r="H187" s="2" t="s">
        <v>29</v>
      </c>
      <c r="I187" s="2" t="s">
        <v>543</v>
      </c>
      <c r="J187" s="3" t="str">
        <f>HYPERLINK("https://www.boe.es/gazeta/dias/1824/10/14/pdfs/GMD-1824-131.pdf#page=4","Abrir facsímil")</f>
        <v>Abrir facsímil</v>
      </c>
      <c r="K187" s="3" t="s">
        <v>31</v>
      </c>
    </row>
    <row r="188" spans="1:11" ht="42" customHeight="1">
      <c r="A188" s="2" t="s">
        <v>544</v>
      </c>
      <c r="B188" s="2" t="s">
        <v>545</v>
      </c>
      <c r="C188" s="2" t="s">
        <v>17</v>
      </c>
      <c r="D188" s="2" t="s">
        <v>18</v>
      </c>
      <c r="E188" s="5">
        <v>-27741</v>
      </c>
      <c r="F188" s="3" t="s">
        <v>546</v>
      </c>
      <c r="G188" s="3" t="s">
        <v>28</v>
      </c>
      <c r="H188" s="2" t="s">
        <v>29</v>
      </c>
      <c r="I188" s="2" t="s">
        <v>547</v>
      </c>
      <c r="J188" s="3" t="str">
        <f>HYPERLINK("https://www.boe.es/gazeta/dias/1824/01/17/pdfs/GMD-1824-8.pdf#page=4","Abrir facsímil")</f>
        <v>Abrir facsímil</v>
      </c>
      <c r="K188" s="3" t="s">
        <v>31</v>
      </c>
    </row>
    <row r="189" spans="1:11" ht="42" customHeight="1">
      <c r="A189" s="2" t="s">
        <v>548</v>
      </c>
      <c r="B189" s="2" t="s">
        <v>549</v>
      </c>
      <c r="C189" s="2" t="s">
        <v>301</v>
      </c>
      <c r="D189" s="2" t="s">
        <v>18</v>
      </c>
      <c r="E189" s="5">
        <v>-27470</v>
      </c>
      <c r="F189" s="3" t="s">
        <v>89</v>
      </c>
      <c r="G189" s="3" t="s">
        <v>37</v>
      </c>
      <c r="H189" s="2" t="s">
        <v>29</v>
      </c>
      <c r="I189" s="2" t="s">
        <v>550</v>
      </c>
      <c r="J189" s="3" t="str">
        <f>HYPERLINK("https://www.boe.es/gazeta/dias/1824/10/14/pdfs/GMD-1824-131.pdf#page=3","Abrir facsímil")</f>
        <v>Abrir facsímil</v>
      </c>
      <c r="K189" s="3" t="s">
        <v>31</v>
      </c>
    </row>
    <row r="190" spans="1:11" ht="42" customHeight="1">
      <c r="A190" s="2" t="s">
        <v>551</v>
      </c>
      <c r="B190" s="2" t="s">
        <v>551</v>
      </c>
      <c r="C190" s="2" t="s">
        <v>155</v>
      </c>
      <c r="D190" s="2" t="s">
        <v>18</v>
      </c>
      <c r="E190" s="5">
        <v>-27720</v>
      </c>
      <c r="F190" s="3" t="s">
        <v>487</v>
      </c>
      <c r="G190" s="3" t="s">
        <v>28</v>
      </c>
      <c r="H190" s="2" t="s">
        <v>29</v>
      </c>
      <c r="I190" s="2" t="s">
        <v>552</v>
      </c>
      <c r="J190" s="3" t="str">
        <f>HYPERLINK("https://www.boe.es/gazeta/dias/1824/02/07/pdfs/GMD-1824-18.pdf#page=4","Abrir facsímil")</f>
        <v>Abrir facsímil</v>
      </c>
      <c r="K190" s="3" t="s">
        <v>31</v>
      </c>
    </row>
    <row r="191" spans="1:11" ht="42" customHeight="1">
      <c r="A191" s="2" t="s">
        <v>553</v>
      </c>
      <c r="B191" s="2" t="s">
        <v>554</v>
      </c>
      <c r="C191" s="2" t="s">
        <v>26</v>
      </c>
      <c r="D191" s="2" t="s">
        <v>18</v>
      </c>
      <c r="E191" s="5">
        <v>-27440</v>
      </c>
      <c r="F191" s="3" t="s">
        <v>127</v>
      </c>
      <c r="G191" s="3" t="s">
        <v>128</v>
      </c>
      <c r="H191" s="2" t="s">
        <v>21</v>
      </c>
      <c r="I191" s="2" t="s">
        <v>555</v>
      </c>
      <c r="J191" s="3" t="str">
        <f>HYPERLINK("https://www.boe.es/gazeta/dias/1824/11/13/pdfs/GMD-1824-144.pdf#page=3","Abrir facsímil")</f>
        <v>Abrir facsímil</v>
      </c>
      <c r="K191" s="3" t="s">
        <v>23</v>
      </c>
    </row>
    <row r="192" spans="1:11" ht="42" customHeight="1">
      <c r="A192" s="2" t="s">
        <v>556</v>
      </c>
      <c r="B192" s="2" t="s">
        <v>556</v>
      </c>
      <c r="C192" s="2" t="s">
        <v>54</v>
      </c>
      <c r="D192" s="2" t="s">
        <v>55</v>
      </c>
      <c r="E192" s="5">
        <v>-27615</v>
      </c>
      <c r="F192" s="3" t="s">
        <v>557</v>
      </c>
      <c r="G192" s="3" t="s">
        <v>90</v>
      </c>
      <c r="H192" s="2" t="s">
        <v>29</v>
      </c>
      <c r="I192" s="2" t="s">
        <v>558</v>
      </c>
      <c r="J192" s="3" t="str">
        <f>HYPERLINK("https://www.boe.es/gazeta/dias/1824/05/22/pdfs/GMD-1824-66.pdf#page=2","Abrir facsímil")</f>
        <v>Abrir facsímil</v>
      </c>
      <c r="K192" s="3" t="s">
        <v>31</v>
      </c>
    </row>
    <row r="193" spans="1:11" ht="42" customHeight="1">
      <c r="A193" s="2" t="s">
        <v>559</v>
      </c>
      <c r="B193" s="2" t="s">
        <v>560</v>
      </c>
      <c r="C193" s="2" t="s">
        <v>34</v>
      </c>
      <c r="D193" s="2" t="s">
        <v>35</v>
      </c>
      <c r="E193" s="5">
        <v>-27575</v>
      </c>
      <c r="F193" s="3" t="s">
        <v>261</v>
      </c>
      <c r="G193" s="3" t="s">
        <v>28</v>
      </c>
      <c r="H193" s="2" t="s">
        <v>29</v>
      </c>
      <c r="I193" s="2" t="s">
        <v>561</v>
      </c>
      <c r="J193" s="3" t="str">
        <f>HYPERLINK("https://www.boe.es/gazeta/dias/1824/07/01/pdfs/GMD-1824-83.pdf#page=4","Abrir facsímil")</f>
        <v>Abrir facsímil</v>
      </c>
      <c r="K193" s="3" t="s">
        <v>31</v>
      </c>
    </row>
    <row r="194" spans="1:11" ht="42" customHeight="1">
      <c r="A194" s="2" t="s">
        <v>562</v>
      </c>
      <c r="B194" s="2" t="s">
        <v>563</v>
      </c>
      <c r="C194" s="2" t="s">
        <v>54</v>
      </c>
      <c r="D194" s="2" t="s">
        <v>55</v>
      </c>
      <c r="E194" s="5">
        <v>-27608</v>
      </c>
      <c r="F194" s="3" t="s">
        <v>375</v>
      </c>
      <c r="G194" s="3" t="s">
        <v>28</v>
      </c>
      <c r="H194" s="2" t="s">
        <v>29</v>
      </c>
      <c r="I194" s="2" t="s">
        <v>564</v>
      </c>
      <c r="J194" s="3" t="str">
        <f>HYPERLINK("https://www.boe.es/gazeta/dias/1824/05/29/pdfs/GMD-1824-69.pdf#page=4","Abrir facsímil")</f>
        <v>Abrir facsímil</v>
      </c>
      <c r="K194" s="3" t="s">
        <v>31</v>
      </c>
    </row>
    <row r="195" spans="1:11" ht="42" customHeight="1">
      <c r="A195" s="2" t="s">
        <v>565</v>
      </c>
      <c r="B195" s="2" t="s">
        <v>566</v>
      </c>
      <c r="C195" s="2" t="s">
        <v>54</v>
      </c>
      <c r="D195" s="2" t="s">
        <v>55</v>
      </c>
      <c r="E195" s="5">
        <v>-27456</v>
      </c>
      <c r="F195" s="3" t="s">
        <v>119</v>
      </c>
      <c r="G195" s="3" t="s">
        <v>37</v>
      </c>
      <c r="H195" s="2" t="s">
        <v>29</v>
      </c>
      <c r="I195" s="2" t="s">
        <v>567</v>
      </c>
      <c r="J195" s="3" t="str">
        <f>HYPERLINK("https://www.boe.es/gazeta/dias/1824/10/28/pdfs/GMD-1824-137.pdf#page=3","Abrir facsímil")</f>
        <v>Abrir facsímil</v>
      </c>
      <c r="K195" s="3" t="s">
        <v>31</v>
      </c>
    </row>
    <row r="196" spans="1:11" ht="42" customHeight="1">
      <c r="A196" s="2" t="s">
        <v>568</v>
      </c>
      <c r="B196" s="2" t="s">
        <v>569</v>
      </c>
      <c r="C196" s="2" t="s">
        <v>54</v>
      </c>
      <c r="D196" s="2" t="s">
        <v>55</v>
      </c>
      <c r="E196" s="5">
        <v>-27738</v>
      </c>
      <c r="F196" s="3" t="s">
        <v>517</v>
      </c>
      <c r="G196" s="3" t="s">
        <v>28</v>
      </c>
      <c r="H196" s="2" t="s">
        <v>29</v>
      </c>
      <c r="I196" s="2" t="s">
        <v>570</v>
      </c>
      <c r="J196" s="3" t="str">
        <f>HYPERLINK("https://www.boe.es/gazeta/dias/1824/01/20/pdfs/GMD-1824-9.pdf#page=4","Abrir facsímil")</f>
        <v>Abrir facsímil</v>
      </c>
      <c r="K196" s="3" t="s">
        <v>31</v>
      </c>
    </row>
    <row r="197" spans="1:11" ht="42" customHeight="1">
      <c r="A197" s="2" t="s">
        <v>571</v>
      </c>
      <c r="B197" s="2" t="s">
        <v>572</v>
      </c>
      <c r="C197" s="2" t="s">
        <v>34</v>
      </c>
      <c r="D197" s="2" t="s">
        <v>35</v>
      </c>
      <c r="E197" s="5">
        <v>-27729</v>
      </c>
      <c r="F197" s="3" t="s">
        <v>573</v>
      </c>
      <c r="G197" s="3" t="s">
        <v>28</v>
      </c>
      <c r="H197" s="2" t="s">
        <v>29</v>
      </c>
      <c r="I197" s="2" t="s">
        <v>574</v>
      </c>
      <c r="J197" s="3" t="str">
        <f>HYPERLINK("https://www.boe.es/gazeta/dias/1824/01/29/pdfs/GMD-1824-13.pdf#page=4","Abrir facsímil")</f>
        <v>Abrir facsímil</v>
      </c>
      <c r="K197" s="3" t="s">
        <v>31</v>
      </c>
    </row>
    <row r="198" spans="1:11" ht="42" customHeight="1">
      <c r="A198" s="2" t="s">
        <v>575</v>
      </c>
      <c r="B198" s="2" t="s">
        <v>575</v>
      </c>
      <c r="C198" s="2" t="s">
        <v>54</v>
      </c>
      <c r="D198" s="2" t="s">
        <v>55</v>
      </c>
      <c r="E198" s="5">
        <v>-27533</v>
      </c>
      <c r="F198" s="3" t="s">
        <v>227</v>
      </c>
      <c r="G198" s="3" t="s">
        <v>104</v>
      </c>
      <c r="H198" s="2" t="s">
        <v>29</v>
      </c>
      <c r="I198" s="2" t="s">
        <v>576</v>
      </c>
      <c r="J198" s="3" t="str">
        <f>HYPERLINK("https://www.boe.es/gazeta/dias/1824/08/12/pdfs/GMD-1824-101.pdf#page=1","Abrir facsímil")</f>
        <v>Abrir facsímil</v>
      </c>
      <c r="K198" s="3" t="s">
        <v>31</v>
      </c>
    </row>
    <row r="199" spans="1:11" ht="42" customHeight="1">
      <c r="A199" s="2" t="s">
        <v>577</v>
      </c>
      <c r="B199" s="2" t="s">
        <v>578</v>
      </c>
      <c r="C199" s="2" t="s">
        <v>34</v>
      </c>
      <c r="D199" s="2" t="s">
        <v>35</v>
      </c>
      <c r="E199" s="5">
        <v>-27421</v>
      </c>
      <c r="F199" s="3" t="s">
        <v>579</v>
      </c>
      <c r="G199" s="3" t="s">
        <v>37</v>
      </c>
      <c r="H199" s="2" t="s">
        <v>29</v>
      </c>
      <c r="I199" s="2" t="s">
        <v>580</v>
      </c>
      <c r="J199" s="3" t="str">
        <f>HYPERLINK("https://www.boe.es/gazeta/dias/1824/12/02/pdfs/GMD-1824-152.pdf#page=3","Abrir facsímil")</f>
        <v>Abrir facsímil</v>
      </c>
      <c r="K199" s="3" t="s">
        <v>31</v>
      </c>
    </row>
    <row r="200" spans="1:11" ht="42" customHeight="1">
      <c r="A200" s="2" t="s">
        <v>581</v>
      </c>
      <c r="B200" s="2" t="s">
        <v>582</v>
      </c>
      <c r="C200" s="2" t="s">
        <v>54</v>
      </c>
      <c r="D200" s="2" t="s">
        <v>55</v>
      </c>
      <c r="E200" s="5">
        <v>-27428</v>
      </c>
      <c r="F200" s="3" t="s">
        <v>81</v>
      </c>
      <c r="G200" s="3" t="s">
        <v>37</v>
      </c>
      <c r="H200" s="2" t="s">
        <v>29</v>
      </c>
      <c r="I200" s="2" t="s">
        <v>583</v>
      </c>
      <c r="J200" s="3" t="str">
        <f>HYPERLINK("https://www.boe.es/gazeta/dias/1824/11/25/pdfs/GMD-1824-149.pdf#page=3","Abrir facsímil")</f>
        <v>Abrir facsímil</v>
      </c>
      <c r="K200" s="3" t="s">
        <v>31</v>
      </c>
    </row>
    <row r="201" spans="1:11" ht="42" customHeight="1">
      <c r="A201" s="2" t="s">
        <v>584</v>
      </c>
      <c r="B201" s="2" t="s">
        <v>585</v>
      </c>
      <c r="C201" s="2" t="s">
        <v>17</v>
      </c>
      <c r="D201" s="2" t="s">
        <v>18</v>
      </c>
      <c r="E201" s="5">
        <v>-27610</v>
      </c>
      <c r="F201" s="3" t="s">
        <v>586</v>
      </c>
      <c r="G201" s="3" t="s">
        <v>28</v>
      </c>
      <c r="H201" s="2" t="s">
        <v>29</v>
      </c>
      <c r="I201" s="2" t="s">
        <v>587</v>
      </c>
      <c r="J201" s="3" t="str">
        <f>HYPERLINK("https://www.boe.es/gazeta/dias/1824/05/27/pdfs/GMD-1824-68.pdf#page=4","Abrir facsímil")</f>
        <v>Abrir facsímil</v>
      </c>
      <c r="K201" s="3" t="s">
        <v>31</v>
      </c>
    </row>
    <row r="202" spans="1:11" ht="42" customHeight="1">
      <c r="A202" s="2" t="s">
        <v>588</v>
      </c>
      <c r="B202" s="2" t="s">
        <v>589</v>
      </c>
      <c r="C202" s="2" t="s">
        <v>54</v>
      </c>
      <c r="D202" s="2" t="s">
        <v>590</v>
      </c>
      <c r="E202" s="5">
        <v>-27521</v>
      </c>
      <c r="F202" s="3" t="s">
        <v>591</v>
      </c>
      <c r="G202" s="3" t="s">
        <v>104</v>
      </c>
      <c r="H202" s="2" t="s">
        <v>29</v>
      </c>
      <c r="I202" s="2" t="s">
        <v>592</v>
      </c>
      <c r="J202" s="3" t="str">
        <f>HYPERLINK("https://www.boe.es/gazeta/dias/1824/08/24/pdfs/GMD-1824-107E.pdf#page=1","Abrir facsímil")</f>
        <v>Abrir facsímil</v>
      </c>
      <c r="K202" s="3" t="s">
        <v>31</v>
      </c>
    </row>
    <row r="203" spans="1:11" ht="42" customHeight="1">
      <c r="A203" s="2" t="s">
        <v>593</v>
      </c>
      <c r="B203" s="2" t="s">
        <v>594</v>
      </c>
      <c r="C203" s="2" t="s">
        <v>54</v>
      </c>
      <c r="D203" s="2" t="s">
        <v>55</v>
      </c>
      <c r="E203" s="5">
        <v>-27631</v>
      </c>
      <c r="F203" s="3" t="s">
        <v>322</v>
      </c>
      <c r="G203" s="3" t="s">
        <v>28</v>
      </c>
      <c r="H203" s="2" t="s">
        <v>29</v>
      </c>
      <c r="I203" s="2" t="s">
        <v>595</v>
      </c>
      <c r="J203" s="3" t="str">
        <f>HYPERLINK("https://www.boe.es/gazeta/dias/1824/05/06/pdfs/GMD-1824-58.pdf#page=4","Abrir facsímil")</f>
        <v>Abrir facsímil</v>
      </c>
      <c r="K203" s="3" t="s">
        <v>31</v>
      </c>
    </row>
    <row r="204" spans="1:11" ht="42" customHeight="1">
      <c r="A204" s="2" t="s">
        <v>596</v>
      </c>
      <c r="B204" s="2" t="s">
        <v>597</v>
      </c>
      <c r="C204" s="2" t="s">
        <v>54</v>
      </c>
      <c r="D204" s="2" t="s">
        <v>55</v>
      </c>
      <c r="E204" s="5">
        <v>-27393</v>
      </c>
      <c r="F204" s="3" t="s">
        <v>148</v>
      </c>
      <c r="G204" s="3" t="s">
        <v>37</v>
      </c>
      <c r="H204" s="2" t="s">
        <v>29</v>
      </c>
      <c r="I204" s="2" t="s">
        <v>598</v>
      </c>
      <c r="J204" s="3" t="str">
        <f>HYPERLINK("https://www.boe.es/gazeta/dias/1824/12/30/pdfs/GMD-1824-164.pdf#page=3","Abrir facsímil")</f>
        <v>Abrir facsímil</v>
      </c>
      <c r="K204" s="3" t="s">
        <v>31</v>
      </c>
    </row>
    <row r="205" spans="1:11" ht="42" customHeight="1">
      <c r="A205" s="2" t="s">
        <v>599</v>
      </c>
      <c r="B205" s="2" t="s">
        <v>600</v>
      </c>
      <c r="C205" s="2" t="s">
        <v>54</v>
      </c>
      <c r="D205" s="2" t="s">
        <v>55</v>
      </c>
      <c r="E205" s="5">
        <v>-27409</v>
      </c>
      <c r="F205" s="3" t="s">
        <v>85</v>
      </c>
      <c r="G205" s="3" t="s">
        <v>28</v>
      </c>
      <c r="H205" s="2" t="s">
        <v>29</v>
      </c>
      <c r="I205" s="2" t="s">
        <v>601</v>
      </c>
      <c r="J205" s="3" t="str">
        <f>HYPERLINK("https://www.boe.es/gazeta/dias/1824/12/14/pdfs/GMD-1824-157.pdf#page=4","Abrir facsímil")</f>
        <v>Abrir facsímil</v>
      </c>
      <c r="K205" s="3" t="s">
        <v>31</v>
      </c>
    </row>
    <row r="206" spans="1:11" ht="42" customHeight="1">
      <c r="A206" s="2" t="s">
        <v>602</v>
      </c>
      <c r="B206" s="2" t="s">
        <v>603</v>
      </c>
      <c r="C206" s="2" t="s">
        <v>54</v>
      </c>
      <c r="D206" s="2" t="s">
        <v>55</v>
      </c>
      <c r="E206" s="5">
        <v>-27409</v>
      </c>
      <c r="F206" s="3" t="s">
        <v>85</v>
      </c>
      <c r="G206" s="3" t="s">
        <v>28</v>
      </c>
      <c r="H206" s="2" t="s">
        <v>29</v>
      </c>
      <c r="I206" s="2" t="s">
        <v>604</v>
      </c>
      <c r="J206" s="3" t="str">
        <f>HYPERLINK("https://www.boe.es/gazeta/dias/1824/12/14/pdfs/GMD-1824-157.pdf#page=4","Abrir facsímil")</f>
        <v>Abrir facsímil</v>
      </c>
      <c r="K206" s="3" t="s">
        <v>31</v>
      </c>
    </row>
    <row r="207" spans="1:11" ht="42" customHeight="1">
      <c r="A207" s="2" t="s">
        <v>605</v>
      </c>
      <c r="B207" s="2" t="s">
        <v>606</v>
      </c>
      <c r="C207" s="2" t="s">
        <v>54</v>
      </c>
      <c r="D207" s="2" t="s">
        <v>55</v>
      </c>
      <c r="E207" s="5">
        <v>-27517</v>
      </c>
      <c r="F207" s="3" t="s">
        <v>173</v>
      </c>
      <c r="G207" s="3" t="s">
        <v>28</v>
      </c>
      <c r="H207" s="2" t="s">
        <v>29</v>
      </c>
      <c r="I207" s="2" t="s">
        <v>607</v>
      </c>
      <c r="J207" s="3" t="str">
        <f>HYPERLINK("https://www.boe.es/gazeta/dias/1824/08/28/pdfs/GMD-1824-110.pdf#page=4","Abrir facsímil")</f>
        <v>Abrir facsímil</v>
      </c>
      <c r="K207" s="3" t="s">
        <v>31</v>
      </c>
    </row>
    <row r="208" spans="1:11" ht="42" customHeight="1">
      <c r="A208" s="2" t="s">
        <v>608</v>
      </c>
      <c r="B208" s="2" t="s">
        <v>609</v>
      </c>
      <c r="C208" s="2" t="s">
        <v>54</v>
      </c>
      <c r="D208" s="2" t="s">
        <v>55</v>
      </c>
      <c r="E208" s="5">
        <v>-27414</v>
      </c>
      <c r="F208" s="3" t="s">
        <v>179</v>
      </c>
      <c r="G208" s="3" t="s">
        <v>37</v>
      </c>
      <c r="H208" s="2" t="s">
        <v>29</v>
      </c>
      <c r="I208" s="2" t="s">
        <v>610</v>
      </c>
      <c r="J208" s="3" t="str">
        <f>HYPERLINK("https://www.boe.es/gazeta/dias/1824/12/09/pdfs/GMD-1824-155.pdf#page=3","Abrir facsímil")</f>
        <v>Abrir facsímil</v>
      </c>
      <c r="K208" s="3" t="s">
        <v>31</v>
      </c>
    </row>
    <row r="209" spans="1:11" ht="42" customHeight="1">
      <c r="A209" s="2" t="s">
        <v>611</v>
      </c>
      <c r="B209" s="2" t="s">
        <v>612</v>
      </c>
      <c r="C209" s="2" t="s">
        <v>54</v>
      </c>
      <c r="D209" s="2" t="s">
        <v>55</v>
      </c>
      <c r="E209" s="5">
        <v>-27470</v>
      </c>
      <c r="F209" s="3" t="s">
        <v>89</v>
      </c>
      <c r="G209" s="3" t="s">
        <v>37</v>
      </c>
      <c r="H209" s="2" t="s">
        <v>29</v>
      </c>
      <c r="I209" s="2" t="s">
        <v>613</v>
      </c>
      <c r="J209" s="3" t="str">
        <f>HYPERLINK("https://www.boe.es/gazeta/dias/1824/10/14/pdfs/GMD-1824-131.pdf#page=3","Abrir facsímil")</f>
        <v>Abrir facsímil</v>
      </c>
      <c r="K209" s="3" t="s">
        <v>31</v>
      </c>
    </row>
    <row r="210" spans="1:11" ht="42" customHeight="1">
      <c r="A210" s="2" t="s">
        <v>614</v>
      </c>
      <c r="B210" s="2" t="s">
        <v>615</v>
      </c>
      <c r="C210" s="2" t="s">
        <v>54</v>
      </c>
      <c r="D210" s="2" t="s">
        <v>55</v>
      </c>
      <c r="E210" s="5">
        <v>-27414</v>
      </c>
      <c r="F210" s="3" t="s">
        <v>179</v>
      </c>
      <c r="G210" s="3" t="s">
        <v>37</v>
      </c>
      <c r="H210" s="2" t="s">
        <v>29</v>
      </c>
      <c r="I210" s="2" t="s">
        <v>616</v>
      </c>
      <c r="J210" s="3" t="str">
        <f>HYPERLINK("https://www.boe.es/gazeta/dias/1824/12/09/pdfs/GMD-1824-155.pdf#page=3","Abrir facsímil")</f>
        <v>Abrir facsímil</v>
      </c>
      <c r="K210" s="3" t="s">
        <v>31</v>
      </c>
    </row>
    <row r="211" spans="1:11" ht="42" customHeight="1">
      <c r="A211" s="2" t="s">
        <v>617</v>
      </c>
      <c r="B211" s="2" t="s">
        <v>618</v>
      </c>
      <c r="C211" s="2" t="s">
        <v>54</v>
      </c>
      <c r="D211" s="2" t="s">
        <v>55</v>
      </c>
      <c r="E211" s="5">
        <v>-27400</v>
      </c>
      <c r="F211" s="3" t="s">
        <v>108</v>
      </c>
      <c r="G211" s="3" t="s">
        <v>28</v>
      </c>
      <c r="H211" s="2" t="s">
        <v>29</v>
      </c>
      <c r="I211" s="2" t="s">
        <v>619</v>
      </c>
      <c r="J211" s="3" t="str">
        <f>HYPERLINK("https://www.boe.es/gazeta/dias/1824/12/23/pdfs/GMD-1824-161.pdf#page=4","Abrir facsímil")</f>
        <v>Abrir facsímil</v>
      </c>
      <c r="K211" s="3" t="s">
        <v>31</v>
      </c>
    </row>
    <row r="212" spans="1:11" ht="42" customHeight="1">
      <c r="A212" s="2" t="s">
        <v>620</v>
      </c>
      <c r="B212" s="2" t="s">
        <v>621</v>
      </c>
      <c r="C212" s="2" t="s">
        <v>49</v>
      </c>
      <c r="D212" s="2" t="s">
        <v>18</v>
      </c>
      <c r="E212" s="5">
        <v>-27678</v>
      </c>
      <c r="F212" s="3" t="s">
        <v>622</v>
      </c>
      <c r="G212" s="3" t="s">
        <v>37</v>
      </c>
      <c r="H212" s="2" t="s">
        <v>29</v>
      </c>
      <c r="I212" s="2" t="s">
        <v>623</v>
      </c>
      <c r="J212" s="3" t="str">
        <f>HYPERLINK("https://www.boe.es/gazeta/dias/1824/03/20/pdfs/GMD-1824-37.pdf#page=3","Abrir facsímil")</f>
        <v>Abrir facsímil</v>
      </c>
      <c r="K212" s="3" t="s">
        <v>31</v>
      </c>
    </row>
    <row r="213" spans="1:11" ht="42" customHeight="1">
      <c r="A213" s="2" t="s">
        <v>624</v>
      </c>
      <c r="B213" s="2" t="s">
        <v>625</v>
      </c>
      <c r="C213" s="2" t="s">
        <v>49</v>
      </c>
      <c r="D213" s="2" t="s">
        <v>18</v>
      </c>
      <c r="E213" s="5">
        <v>-27601</v>
      </c>
      <c r="F213" s="3" t="s">
        <v>473</v>
      </c>
      <c r="G213" s="3" t="s">
        <v>37</v>
      </c>
      <c r="H213" s="2" t="s">
        <v>29</v>
      </c>
      <c r="I213" s="2" t="s">
        <v>626</v>
      </c>
      <c r="J213" s="3" t="str">
        <f>HYPERLINK("https://www.boe.es/gazeta/dias/1824/06/05/pdfs/GMD-1824-72.pdf#page=3","Abrir facsímil")</f>
        <v>Abrir facsímil</v>
      </c>
      <c r="K213" s="3" t="s">
        <v>31</v>
      </c>
    </row>
    <row r="214" spans="1:11" ht="42" customHeight="1">
      <c r="A214" s="2" t="s">
        <v>627</v>
      </c>
      <c r="B214" s="2" t="s">
        <v>628</v>
      </c>
      <c r="C214" s="2" t="s">
        <v>34</v>
      </c>
      <c r="D214" s="2" t="s">
        <v>35</v>
      </c>
      <c r="E214" s="5">
        <v>-27582</v>
      </c>
      <c r="F214" s="3" t="s">
        <v>123</v>
      </c>
      <c r="G214" s="3" t="s">
        <v>28</v>
      </c>
      <c r="H214" s="2" t="s">
        <v>29</v>
      </c>
      <c r="I214" s="2" t="s">
        <v>629</v>
      </c>
      <c r="J214" s="3" t="str">
        <f>HYPERLINK("https://www.boe.es/gazeta/dias/1824/06/24/pdfs/GMD-1824-80.pdf#page=4","Abrir facsímil")</f>
        <v>Abrir facsímil</v>
      </c>
      <c r="K214" s="3" t="s">
        <v>31</v>
      </c>
    </row>
    <row r="215" spans="1:11" ht="42" customHeight="1">
      <c r="A215" s="2" t="s">
        <v>630</v>
      </c>
      <c r="B215" s="2" t="s">
        <v>631</v>
      </c>
      <c r="C215" s="2" t="s">
        <v>54</v>
      </c>
      <c r="D215" s="2" t="s">
        <v>55</v>
      </c>
      <c r="E215" s="5">
        <v>-27631</v>
      </c>
      <c r="F215" s="3" t="s">
        <v>322</v>
      </c>
      <c r="G215" s="3" t="s">
        <v>28</v>
      </c>
      <c r="H215" s="2" t="s">
        <v>29</v>
      </c>
      <c r="I215" s="2" t="s">
        <v>632</v>
      </c>
      <c r="J215" s="3" t="str">
        <f>HYPERLINK("https://www.boe.es/gazeta/dias/1824/05/06/pdfs/GMD-1824-58.pdf#page=4","Abrir facsímil")</f>
        <v>Abrir facsímil</v>
      </c>
      <c r="K215" s="3" t="s">
        <v>31</v>
      </c>
    </row>
    <row r="216" spans="1:11" ht="42" customHeight="1">
      <c r="A216" s="2" t="s">
        <v>633</v>
      </c>
      <c r="B216" s="2" t="s">
        <v>634</v>
      </c>
      <c r="C216" s="2" t="s">
        <v>54</v>
      </c>
      <c r="D216" s="2" t="s">
        <v>55</v>
      </c>
      <c r="E216" s="5">
        <v>-27409</v>
      </c>
      <c r="F216" s="3" t="s">
        <v>85</v>
      </c>
      <c r="G216" s="3" t="s">
        <v>28</v>
      </c>
      <c r="H216" s="2" t="s">
        <v>29</v>
      </c>
      <c r="I216" s="2" t="s">
        <v>635</v>
      </c>
      <c r="J216" s="3" t="str">
        <f>HYPERLINK("https://www.boe.es/gazeta/dias/1824/12/14/pdfs/GMD-1824-157.pdf#page=4","Abrir facsímil")</f>
        <v>Abrir facsímil</v>
      </c>
      <c r="K216" s="3" t="s">
        <v>31</v>
      </c>
    </row>
    <row r="217" spans="1:11" ht="42" customHeight="1">
      <c r="A217" s="2" t="s">
        <v>636</v>
      </c>
      <c r="B217" s="2" t="s">
        <v>637</v>
      </c>
      <c r="C217" s="2" t="s">
        <v>17</v>
      </c>
      <c r="D217" s="2" t="s">
        <v>18</v>
      </c>
      <c r="E217" s="5">
        <v>-27631</v>
      </c>
      <c r="F217" s="3" t="s">
        <v>322</v>
      </c>
      <c r="G217" s="3" t="s">
        <v>28</v>
      </c>
      <c r="H217" s="2" t="s">
        <v>29</v>
      </c>
      <c r="I217" s="2" t="s">
        <v>638</v>
      </c>
      <c r="J217" s="3" t="str">
        <f>HYPERLINK("https://www.boe.es/gazeta/dias/1824/05/06/pdfs/GMD-1824-58.pdf#page=4","Abrir facsímil")</f>
        <v>Abrir facsímil</v>
      </c>
      <c r="K217" s="3" t="s">
        <v>31</v>
      </c>
    </row>
    <row r="218" spans="1:11" ht="42" customHeight="1">
      <c r="A218" s="2" t="s">
        <v>639</v>
      </c>
      <c r="B218" s="2" t="s">
        <v>640</v>
      </c>
      <c r="C218" s="2" t="s">
        <v>54</v>
      </c>
      <c r="D218" s="2" t="s">
        <v>55</v>
      </c>
      <c r="E218" s="5">
        <v>-27629</v>
      </c>
      <c r="F218" s="3" t="s">
        <v>429</v>
      </c>
      <c r="G218" s="3" t="s">
        <v>28</v>
      </c>
      <c r="H218" s="2" t="s">
        <v>29</v>
      </c>
      <c r="I218" s="2" t="s">
        <v>641</v>
      </c>
      <c r="J218" s="3" t="str">
        <f>HYPERLINK("https://www.boe.es/gazeta/dias/1824/05/08/pdfs/GMD-1824-59.pdf#page=4","Abrir facsímil")</f>
        <v>Abrir facsímil</v>
      </c>
      <c r="K218" s="3" t="s">
        <v>31</v>
      </c>
    </row>
    <row r="219" spans="1:11" ht="42" customHeight="1">
      <c r="A219" s="2" t="s">
        <v>642</v>
      </c>
      <c r="B219" s="2" t="s">
        <v>643</v>
      </c>
      <c r="C219" s="2" t="s">
        <v>34</v>
      </c>
      <c r="D219" s="2" t="s">
        <v>35</v>
      </c>
      <c r="E219" s="5">
        <v>-27689</v>
      </c>
      <c r="F219" s="3" t="s">
        <v>200</v>
      </c>
      <c r="G219" s="3" t="s">
        <v>28</v>
      </c>
      <c r="H219" s="2" t="s">
        <v>29</v>
      </c>
      <c r="I219" s="2" t="s">
        <v>644</v>
      </c>
      <c r="J219" s="3" t="str">
        <f>HYPERLINK("https://www.boe.es/gazeta/dias/1824/03/09/pdfs/GMD-1824-31.pdf#page=4","Abrir facsímil")</f>
        <v>Abrir facsímil</v>
      </c>
      <c r="K219" s="3" t="s">
        <v>31</v>
      </c>
    </row>
    <row r="220" spans="1:11" ht="42" customHeight="1">
      <c r="A220" s="2" t="s">
        <v>645</v>
      </c>
      <c r="B220" s="2" t="s">
        <v>646</v>
      </c>
      <c r="C220" s="2" t="s">
        <v>54</v>
      </c>
      <c r="D220" s="2" t="s">
        <v>55</v>
      </c>
      <c r="E220" s="5">
        <v>-27489</v>
      </c>
      <c r="F220" s="3" t="s">
        <v>59</v>
      </c>
      <c r="G220" s="3" t="s">
        <v>28</v>
      </c>
      <c r="H220" s="2" t="s">
        <v>29</v>
      </c>
      <c r="I220" s="2" t="s">
        <v>647</v>
      </c>
      <c r="J220" s="3" t="str">
        <f>HYPERLINK("https://www.boe.es/gazeta/dias/1824/09/25/pdfs/GMD-1824-123.pdf#page=4","Abrir facsímil")</f>
        <v>Abrir facsímil</v>
      </c>
      <c r="K220" s="3" t="s">
        <v>31</v>
      </c>
    </row>
    <row r="221" spans="1:11" ht="42" customHeight="1">
      <c r="A221" s="2" t="s">
        <v>648</v>
      </c>
      <c r="B221" s="2" t="s">
        <v>649</v>
      </c>
      <c r="C221" s="2" t="s">
        <v>54</v>
      </c>
      <c r="D221" s="2" t="s">
        <v>55</v>
      </c>
      <c r="E221" s="5">
        <v>-27493</v>
      </c>
      <c r="F221" s="3" t="s">
        <v>63</v>
      </c>
      <c r="G221" s="3" t="s">
        <v>64</v>
      </c>
      <c r="H221" s="2" t="s">
        <v>29</v>
      </c>
      <c r="I221" s="2" t="s">
        <v>650</v>
      </c>
      <c r="J221" s="3" t="str">
        <f>HYPERLINK("https://www.boe.es/gazeta/dias/1824/09/21/pdfs/GMD-1824-121.pdf#page=3","Abrir facsímil")</f>
        <v>Abrir facsímil</v>
      </c>
      <c r="K221" s="3" t="s">
        <v>31</v>
      </c>
    </row>
    <row r="222" spans="1:11" ht="42" customHeight="1">
      <c r="A222" s="2" t="s">
        <v>651</v>
      </c>
      <c r="B222" s="2" t="s">
        <v>651</v>
      </c>
      <c r="C222" s="2" t="s">
        <v>72</v>
      </c>
      <c r="D222" s="2" t="s">
        <v>18</v>
      </c>
      <c r="E222" s="5">
        <v>-27717</v>
      </c>
      <c r="F222" s="3" t="s">
        <v>277</v>
      </c>
      <c r="G222" s="3" t="s">
        <v>28</v>
      </c>
      <c r="H222" s="2" t="s">
        <v>29</v>
      </c>
      <c r="I222" s="2" t="s">
        <v>652</v>
      </c>
      <c r="J222" s="3" t="str">
        <f>HYPERLINK("https://www.boe.es/gazeta/dias/1824/02/10/pdfs/GMD-1824-19.pdf#page=4","Abrir facsímil")</f>
        <v>Abrir facsímil</v>
      </c>
      <c r="K222" s="3" t="s">
        <v>31</v>
      </c>
    </row>
    <row r="223" spans="1:11" ht="42" customHeight="1">
      <c r="A223" s="2" t="s">
        <v>653</v>
      </c>
      <c r="B223" s="2" t="s">
        <v>654</v>
      </c>
      <c r="C223" s="2" t="s">
        <v>17</v>
      </c>
      <c r="D223" s="2" t="s">
        <v>18</v>
      </c>
      <c r="E223" s="5">
        <v>-27580</v>
      </c>
      <c r="F223" s="3" t="s">
        <v>231</v>
      </c>
      <c r="G223" s="3" t="s">
        <v>37</v>
      </c>
      <c r="H223" s="2" t="s">
        <v>29</v>
      </c>
      <c r="I223" s="2" t="s">
        <v>655</v>
      </c>
      <c r="J223" s="3" t="str">
        <f>HYPERLINK("https://www.boe.es/gazeta/dias/1824/06/26/pdfs/GMD-1824-81.pdf#page=3","Abrir facsímil")</f>
        <v>Abrir facsímil</v>
      </c>
      <c r="K223" s="3" t="s">
        <v>31</v>
      </c>
    </row>
    <row r="224" spans="1:11" ht="42" customHeight="1">
      <c r="A224" s="2" t="s">
        <v>656</v>
      </c>
      <c r="B224" s="2" t="s">
        <v>657</v>
      </c>
      <c r="C224" s="2" t="s">
        <v>17</v>
      </c>
      <c r="D224" s="2" t="s">
        <v>18</v>
      </c>
      <c r="E224" s="5">
        <v>-27512</v>
      </c>
      <c r="F224" s="3" t="s">
        <v>36</v>
      </c>
      <c r="G224" s="3" t="s">
        <v>37</v>
      </c>
      <c r="H224" s="2" t="s">
        <v>29</v>
      </c>
      <c r="I224" s="2" t="s">
        <v>658</v>
      </c>
      <c r="J224" s="3" t="str">
        <f>HYPERLINK("https://www.boe.es/gazeta/dias/1824/09/02/pdfs/GMD-1824-113.pdf#page=3","Abrir facsímil")</f>
        <v>Abrir facsímil</v>
      </c>
      <c r="K224" s="3" t="s">
        <v>31</v>
      </c>
    </row>
    <row r="225" spans="1:11" ht="42" customHeight="1">
      <c r="A225" s="2" t="s">
        <v>656</v>
      </c>
      <c r="B225" s="2" t="s">
        <v>657</v>
      </c>
      <c r="C225" s="2" t="s">
        <v>17</v>
      </c>
      <c r="D225" s="2" t="s">
        <v>18</v>
      </c>
      <c r="E225" s="5">
        <v>-27484</v>
      </c>
      <c r="F225" s="3" t="s">
        <v>659</v>
      </c>
      <c r="G225" s="3" t="s">
        <v>104</v>
      </c>
      <c r="H225" s="2" t="s">
        <v>29</v>
      </c>
      <c r="I225" s="2" t="s">
        <v>660</v>
      </c>
      <c r="J225" s="3" t="str">
        <f>HYPERLINK("https://www.boe.es/gazeta/dias/1824/09/30/pdfs/GMD-1824-125.pdf#page=1","Abrir facsímil")</f>
        <v>Abrir facsímil</v>
      </c>
      <c r="K225" s="3" t="s">
        <v>31</v>
      </c>
    </row>
    <row r="226" spans="1:11" ht="42" customHeight="1">
      <c r="A226" s="2" t="s">
        <v>661</v>
      </c>
      <c r="B226" s="2" t="s">
        <v>662</v>
      </c>
      <c r="C226" s="2" t="s">
        <v>54</v>
      </c>
      <c r="D226" s="2" t="s">
        <v>55</v>
      </c>
      <c r="E226" s="5">
        <v>-27393</v>
      </c>
      <c r="F226" s="3" t="s">
        <v>148</v>
      </c>
      <c r="G226" s="3" t="s">
        <v>37</v>
      </c>
      <c r="H226" s="2" t="s">
        <v>29</v>
      </c>
      <c r="I226" s="2" t="s">
        <v>663</v>
      </c>
      <c r="J226" s="3" t="str">
        <f>HYPERLINK("https://www.boe.es/gazeta/dias/1824/12/30/pdfs/GMD-1824-164.pdf#page=3","Abrir facsímil")</f>
        <v>Abrir facsímil</v>
      </c>
      <c r="K226" s="3" t="s">
        <v>31</v>
      </c>
    </row>
    <row r="227" spans="1:11" ht="42" customHeight="1">
      <c r="A227" s="2" t="s">
        <v>664</v>
      </c>
      <c r="B227" s="2" t="s">
        <v>665</v>
      </c>
      <c r="C227" s="2" t="s">
        <v>72</v>
      </c>
      <c r="D227" s="2" t="s">
        <v>18</v>
      </c>
      <c r="E227" s="5">
        <v>-27477</v>
      </c>
      <c r="F227" s="3" t="s">
        <v>666</v>
      </c>
      <c r="G227" s="3" t="s">
        <v>28</v>
      </c>
      <c r="H227" s="2" t="s">
        <v>29</v>
      </c>
      <c r="I227" s="2" t="s">
        <v>667</v>
      </c>
      <c r="J227" s="3" t="str">
        <f>HYPERLINK("https://www.boe.es/gazeta/dias/1824/10/07/pdfs/GMD-1824-128.pdf#page=4","Abrir facsímil")</f>
        <v>Abrir facsímil</v>
      </c>
      <c r="K227" s="3" t="s">
        <v>31</v>
      </c>
    </row>
    <row r="228" spans="1:11" ht="42" customHeight="1">
      <c r="A228" s="2" t="s">
        <v>668</v>
      </c>
      <c r="B228" s="2" t="s">
        <v>668</v>
      </c>
      <c r="C228" s="2" t="s">
        <v>54</v>
      </c>
      <c r="D228" s="2" t="s">
        <v>55</v>
      </c>
      <c r="E228" s="5">
        <v>-27437</v>
      </c>
      <c r="F228" s="3" t="s">
        <v>45</v>
      </c>
      <c r="G228" s="3" t="s">
        <v>28</v>
      </c>
      <c r="H228" s="2" t="s">
        <v>29</v>
      </c>
      <c r="I228" s="2" t="s">
        <v>669</v>
      </c>
      <c r="J228" s="3" t="str">
        <f>HYPERLINK("https://www.boe.es/gazeta/dias/1824/11/16/pdfs/GMD-1824-145.pdf#page=4","Abrir facsímil")</f>
        <v>Abrir facsímil</v>
      </c>
      <c r="K228" s="3" t="s">
        <v>31</v>
      </c>
    </row>
    <row r="229" spans="1:11" ht="42" customHeight="1">
      <c r="A229" s="2" t="s">
        <v>670</v>
      </c>
      <c r="B229" s="2" t="s">
        <v>671</v>
      </c>
      <c r="C229" s="2" t="s">
        <v>34</v>
      </c>
      <c r="D229" s="2" t="s">
        <v>35</v>
      </c>
      <c r="E229" s="5">
        <v>-27589</v>
      </c>
      <c r="F229" s="3" t="s">
        <v>311</v>
      </c>
      <c r="G229" s="3" t="s">
        <v>28</v>
      </c>
      <c r="H229" s="2" t="s">
        <v>29</v>
      </c>
      <c r="I229" s="2" t="s">
        <v>672</v>
      </c>
      <c r="J229" s="3" t="str">
        <f>HYPERLINK("https://www.boe.es/gazeta/dias/1824/06/17/pdfs/GMD-1824-77.pdf#page=4","Abrir facsímil")</f>
        <v>Abrir facsímil</v>
      </c>
      <c r="K229" s="3" t="s">
        <v>31</v>
      </c>
    </row>
    <row r="230" spans="1:11" ht="42" customHeight="1">
      <c r="A230" s="2" t="s">
        <v>673</v>
      </c>
      <c r="B230" s="2" t="s">
        <v>674</v>
      </c>
      <c r="C230" s="2" t="s">
        <v>54</v>
      </c>
      <c r="D230" s="2" t="s">
        <v>55</v>
      </c>
      <c r="E230" s="5">
        <v>-27517</v>
      </c>
      <c r="F230" s="3" t="s">
        <v>173</v>
      </c>
      <c r="G230" s="3" t="s">
        <v>37</v>
      </c>
      <c r="H230" s="2" t="s">
        <v>29</v>
      </c>
      <c r="I230" s="2" t="s">
        <v>675</v>
      </c>
      <c r="J230" s="3" t="str">
        <f>HYPERLINK("https://www.boe.es/gazeta/dias/1824/08/28/pdfs/GMD-1824-110.pdf#page=3","Abrir facsímil")</f>
        <v>Abrir facsímil</v>
      </c>
      <c r="K230" s="3" t="s">
        <v>31</v>
      </c>
    </row>
    <row r="231" spans="1:11" ht="42" customHeight="1">
      <c r="A231" s="2" t="s">
        <v>676</v>
      </c>
      <c r="B231" s="2" t="s">
        <v>677</v>
      </c>
      <c r="C231" s="2" t="s">
        <v>54</v>
      </c>
      <c r="D231" s="2" t="s">
        <v>55</v>
      </c>
      <c r="E231" s="5">
        <v>-27409</v>
      </c>
      <c r="F231" s="3" t="s">
        <v>85</v>
      </c>
      <c r="G231" s="3" t="s">
        <v>28</v>
      </c>
      <c r="H231" s="2" t="s">
        <v>29</v>
      </c>
      <c r="I231" s="2" t="s">
        <v>678</v>
      </c>
      <c r="J231" s="3" t="str">
        <f>HYPERLINK("https://www.boe.es/gazeta/dias/1824/12/14/pdfs/GMD-1824-157.pdf#page=4","Abrir facsímil")</f>
        <v>Abrir facsímil</v>
      </c>
      <c r="K231" s="3" t="s">
        <v>31</v>
      </c>
    </row>
    <row r="232" spans="1:11" ht="42" customHeight="1">
      <c r="A232" s="2" t="s">
        <v>679</v>
      </c>
      <c r="B232" s="2" t="s">
        <v>680</v>
      </c>
      <c r="C232" s="2" t="s">
        <v>54</v>
      </c>
      <c r="D232" s="2" t="s">
        <v>55</v>
      </c>
      <c r="E232" s="5">
        <v>-27755</v>
      </c>
      <c r="F232" s="3" t="s">
        <v>193</v>
      </c>
      <c r="G232" s="3" t="s">
        <v>37</v>
      </c>
      <c r="H232" s="2" t="s">
        <v>29</v>
      </c>
      <c r="I232" s="2" t="s">
        <v>681</v>
      </c>
      <c r="J232" s="3" t="str">
        <f>HYPERLINK("https://www.boe.es/gazeta/dias/1824/01/03/pdfs/GMD-1824-2.pdf#page=3","Abrir facsímil")</f>
        <v>Abrir facsímil</v>
      </c>
      <c r="K232" s="3" t="s">
        <v>31</v>
      </c>
    </row>
    <row r="233" spans="1:11" ht="42" customHeight="1">
      <c r="A233" s="2" t="s">
        <v>679</v>
      </c>
      <c r="B233" s="2" t="s">
        <v>680</v>
      </c>
      <c r="C233" s="2" t="s">
        <v>54</v>
      </c>
      <c r="D233" s="2" t="s">
        <v>55</v>
      </c>
      <c r="E233" s="5">
        <v>-27603</v>
      </c>
      <c r="F233" s="3" t="s">
        <v>682</v>
      </c>
      <c r="G233" s="3" t="s">
        <v>104</v>
      </c>
      <c r="H233" s="2" t="s">
        <v>29</v>
      </c>
      <c r="I233" s="2" t="s">
        <v>683</v>
      </c>
      <c r="J233" s="3" t="str">
        <f>HYPERLINK("https://www.boe.es/gazeta/dias/1824/06/03/pdfs/GMD-1824-71.pdf#page=1","Abrir facsímil")</f>
        <v>Abrir facsímil</v>
      </c>
      <c r="K233" s="3" t="s">
        <v>31</v>
      </c>
    </row>
    <row r="234" spans="1:11" ht="42" customHeight="1">
      <c r="A234" s="2" t="s">
        <v>684</v>
      </c>
      <c r="B234" s="2" t="s">
        <v>684</v>
      </c>
      <c r="C234" s="2" t="s">
        <v>54</v>
      </c>
      <c r="D234" s="2" t="s">
        <v>55</v>
      </c>
      <c r="E234" s="5">
        <v>-27545</v>
      </c>
      <c r="F234" s="3" t="s">
        <v>685</v>
      </c>
      <c r="G234" s="3" t="s">
        <v>90</v>
      </c>
      <c r="H234" s="2" t="s">
        <v>29</v>
      </c>
      <c r="I234" s="2" t="s">
        <v>686</v>
      </c>
      <c r="J234" s="3" t="str">
        <f>HYPERLINK("https://www.boe.es/gazeta/dias/1824/07/31/pdfs/GMD-1824-96.pdf#page=2","Abrir facsímil")</f>
        <v>Abrir facsímil</v>
      </c>
      <c r="K234" s="3" t="s">
        <v>31</v>
      </c>
    </row>
    <row r="235" spans="1:11" ht="42" customHeight="1">
      <c r="A235" s="2" t="s">
        <v>687</v>
      </c>
      <c r="B235" s="2" t="s">
        <v>688</v>
      </c>
      <c r="C235" s="2" t="s">
        <v>54</v>
      </c>
      <c r="D235" s="2" t="s">
        <v>55</v>
      </c>
      <c r="E235" s="5">
        <v>-27727</v>
      </c>
      <c r="F235" s="3" t="s">
        <v>452</v>
      </c>
      <c r="G235" s="3" t="s">
        <v>28</v>
      </c>
      <c r="H235" s="2" t="s">
        <v>29</v>
      </c>
      <c r="I235" s="2" t="s">
        <v>689</v>
      </c>
      <c r="J235" s="3" t="str">
        <f>HYPERLINK("https://www.boe.es/gazeta/dias/1824/01/31/pdfs/GMD-1824-14.pdf#page=4","Abrir facsímil")</f>
        <v>Abrir facsímil</v>
      </c>
      <c r="K235" s="3" t="s">
        <v>31</v>
      </c>
    </row>
    <row r="236" spans="1:11" ht="42" customHeight="1">
      <c r="A236" s="2" t="s">
        <v>690</v>
      </c>
      <c r="B236" s="2" t="s">
        <v>691</v>
      </c>
      <c r="C236" s="2" t="s">
        <v>26</v>
      </c>
      <c r="D236" s="2" t="s">
        <v>18</v>
      </c>
      <c r="E236" s="5">
        <v>-27652</v>
      </c>
      <c r="F236" s="3" t="s">
        <v>692</v>
      </c>
      <c r="G236" s="3" t="s">
        <v>28</v>
      </c>
      <c r="H236" s="2" t="s">
        <v>29</v>
      </c>
      <c r="I236" s="2" t="s">
        <v>693</v>
      </c>
      <c r="J236" s="3" t="str">
        <f>HYPERLINK("https://www.boe.es/gazeta/dias/1824/04/15/pdfs/GMD-1824-49.pdf#page=4","Abrir facsímil")</f>
        <v>Abrir facsímil</v>
      </c>
      <c r="K236" s="3" t="s">
        <v>31</v>
      </c>
    </row>
    <row r="237" spans="1:11" ht="42" customHeight="1">
      <c r="A237" s="2" t="s">
        <v>694</v>
      </c>
      <c r="B237" s="2" t="s">
        <v>695</v>
      </c>
      <c r="C237" s="2" t="s">
        <v>54</v>
      </c>
      <c r="D237" s="2" t="s">
        <v>55</v>
      </c>
      <c r="E237" s="5">
        <v>-27489</v>
      </c>
      <c r="F237" s="3" t="s">
        <v>59</v>
      </c>
      <c r="G237" s="3" t="s">
        <v>28</v>
      </c>
      <c r="H237" s="2" t="s">
        <v>29</v>
      </c>
      <c r="I237" s="2" t="s">
        <v>696</v>
      </c>
      <c r="J237" s="3" t="str">
        <f>HYPERLINK("https://www.boe.es/gazeta/dias/1824/09/25/pdfs/GMD-1824-123.pdf#page=4","Abrir facsímil")</f>
        <v>Abrir facsímil</v>
      </c>
      <c r="K237" s="3" t="s">
        <v>31</v>
      </c>
    </row>
    <row r="238" spans="1:11" ht="42" customHeight="1">
      <c r="A238" s="2" t="s">
        <v>697</v>
      </c>
      <c r="B238" s="2" t="s">
        <v>698</v>
      </c>
      <c r="C238" s="2" t="s">
        <v>34</v>
      </c>
      <c r="D238" s="2" t="s">
        <v>35</v>
      </c>
      <c r="E238" s="5">
        <v>-27430</v>
      </c>
      <c r="F238" s="3" t="s">
        <v>699</v>
      </c>
      <c r="G238" s="3" t="s">
        <v>37</v>
      </c>
      <c r="H238" s="2" t="s">
        <v>29</v>
      </c>
      <c r="I238" s="2" t="s">
        <v>700</v>
      </c>
      <c r="J238" s="3" t="str">
        <f>HYPERLINK("https://www.boe.es/gazeta/dias/1824/11/23/pdfs/GMD-1824-148.pdf#page=3","Abrir facsímil")</f>
        <v>Abrir facsímil</v>
      </c>
      <c r="K238" s="3" t="s">
        <v>31</v>
      </c>
    </row>
    <row r="239" spans="1:11" ht="42" customHeight="1">
      <c r="A239" s="2" t="s">
        <v>701</v>
      </c>
      <c r="B239" s="2" t="s">
        <v>702</v>
      </c>
      <c r="C239" s="2" t="s">
        <v>54</v>
      </c>
      <c r="D239" s="2" t="s">
        <v>55</v>
      </c>
      <c r="E239" s="5">
        <v>-27428</v>
      </c>
      <c r="F239" s="3" t="s">
        <v>81</v>
      </c>
      <c r="G239" s="3" t="s">
        <v>37</v>
      </c>
      <c r="H239" s="2" t="s">
        <v>29</v>
      </c>
      <c r="I239" s="2" t="s">
        <v>703</v>
      </c>
      <c r="J239" s="3" t="str">
        <f>HYPERLINK("https://www.boe.es/gazeta/dias/1824/11/25/pdfs/GMD-1824-149.pdf#page=3","Abrir facsímil")</f>
        <v>Abrir facsímil</v>
      </c>
      <c r="K239" s="3" t="s">
        <v>31</v>
      </c>
    </row>
    <row r="240" spans="1:11" ht="42" customHeight="1">
      <c r="A240" s="2" t="s">
        <v>704</v>
      </c>
      <c r="B240" s="2" t="s">
        <v>705</v>
      </c>
      <c r="C240" s="2" t="s">
        <v>54</v>
      </c>
      <c r="D240" s="2" t="s">
        <v>55</v>
      </c>
      <c r="E240" s="5">
        <v>-27407</v>
      </c>
      <c r="F240" s="3" t="s">
        <v>254</v>
      </c>
      <c r="G240" s="3" t="s">
        <v>28</v>
      </c>
      <c r="H240" s="2" t="s">
        <v>29</v>
      </c>
      <c r="I240" s="2" t="s">
        <v>706</v>
      </c>
      <c r="J240" s="3" t="str">
        <f>HYPERLINK("https://www.boe.es/gazeta/dias/1824/12/16/pdfs/GMD-1824-158.pdf#page=4","Abrir facsímil")</f>
        <v>Abrir facsímil</v>
      </c>
      <c r="K240" s="3" t="s">
        <v>31</v>
      </c>
    </row>
    <row r="241" spans="1:11" ht="42" customHeight="1">
      <c r="A241" s="2" t="s">
        <v>707</v>
      </c>
      <c r="B241" s="2" t="s">
        <v>707</v>
      </c>
      <c r="C241" s="2" t="s">
        <v>54</v>
      </c>
      <c r="D241" s="2" t="s">
        <v>55</v>
      </c>
      <c r="E241" s="5">
        <v>-27724</v>
      </c>
      <c r="F241" s="3" t="s">
        <v>708</v>
      </c>
      <c r="G241" s="3" t="s">
        <v>104</v>
      </c>
      <c r="H241" s="2" t="s">
        <v>29</v>
      </c>
      <c r="I241" s="2" t="s">
        <v>709</v>
      </c>
      <c r="J241" s="3" t="str">
        <f>HYPERLINK("https://www.boe.es/gazeta/dias/1824/02/03/pdfs/GMD-1824-16.pdf#page=1","Abrir facsímil")</f>
        <v>Abrir facsímil</v>
      </c>
      <c r="K241" s="3" t="s">
        <v>31</v>
      </c>
    </row>
    <row r="242" spans="1:11" ht="42" customHeight="1">
      <c r="A242" s="2" t="s">
        <v>707</v>
      </c>
      <c r="B242" s="2" t="s">
        <v>707</v>
      </c>
      <c r="C242" s="2" t="s">
        <v>301</v>
      </c>
      <c r="D242" s="2" t="s">
        <v>18</v>
      </c>
      <c r="E242" s="5">
        <v>-27706</v>
      </c>
      <c r="F242" s="3" t="s">
        <v>211</v>
      </c>
      <c r="G242" s="3" t="s">
        <v>37</v>
      </c>
      <c r="H242" s="2" t="s">
        <v>29</v>
      </c>
      <c r="I242" s="2" t="s">
        <v>710</v>
      </c>
      <c r="J242" s="3" t="str">
        <f>HYPERLINK("https://www.boe.es/gazeta/dias/1824/02/21/pdfs/GMD-1824-24.pdf#page=3","Abrir facsímil")</f>
        <v>Abrir facsímil</v>
      </c>
      <c r="K242" s="3" t="s">
        <v>31</v>
      </c>
    </row>
    <row r="243" spans="1:11" ht="42" customHeight="1">
      <c r="A243" s="2" t="s">
        <v>707</v>
      </c>
      <c r="B243" s="2" t="s">
        <v>707</v>
      </c>
      <c r="C243" s="2" t="s">
        <v>49</v>
      </c>
      <c r="D243" s="2" t="s">
        <v>18</v>
      </c>
      <c r="E243" s="5">
        <v>-27692</v>
      </c>
      <c r="F243" s="3" t="s">
        <v>295</v>
      </c>
      <c r="G243" s="3" t="s">
        <v>104</v>
      </c>
      <c r="H243" s="2" t="s">
        <v>29</v>
      </c>
      <c r="I243" s="2" t="s">
        <v>711</v>
      </c>
      <c r="J243" s="3" t="str">
        <f>HYPERLINK("https://www.boe.es/gazeta/dias/1824/03/06/pdfs/GMD-1824-30.pdf#page=1","Abrir facsímil")</f>
        <v>Abrir facsímil</v>
      </c>
      <c r="K243" s="3" t="s">
        <v>31</v>
      </c>
    </row>
    <row r="244" spans="1:11" ht="42" customHeight="1">
      <c r="A244" s="2" t="s">
        <v>707</v>
      </c>
      <c r="B244" s="2" t="s">
        <v>707</v>
      </c>
      <c r="C244" s="2" t="s">
        <v>49</v>
      </c>
      <c r="D244" s="2" t="s">
        <v>18</v>
      </c>
      <c r="E244" s="5">
        <v>-27687</v>
      </c>
      <c r="F244" s="3" t="s">
        <v>302</v>
      </c>
      <c r="G244" s="3" t="s">
        <v>37</v>
      </c>
      <c r="H244" s="2" t="s">
        <v>29</v>
      </c>
      <c r="I244" s="2" t="s">
        <v>712</v>
      </c>
      <c r="J244" s="3" t="str">
        <f>HYPERLINK("https://www.boe.es/gazeta/dias/1824/03/11/pdfs/GMD-1824-32.pdf#page=3","Abrir facsímil")</f>
        <v>Abrir facsímil</v>
      </c>
      <c r="K244" s="3" t="s">
        <v>31</v>
      </c>
    </row>
    <row r="245" spans="1:11" ht="42" customHeight="1">
      <c r="A245" s="2" t="s">
        <v>713</v>
      </c>
      <c r="B245" s="2" t="s">
        <v>714</v>
      </c>
      <c r="C245" s="2" t="s">
        <v>34</v>
      </c>
      <c r="D245" s="2" t="s">
        <v>35</v>
      </c>
      <c r="E245" s="5">
        <v>-27535</v>
      </c>
      <c r="F245" s="3" t="s">
        <v>715</v>
      </c>
      <c r="G245" s="3" t="s">
        <v>90</v>
      </c>
      <c r="H245" s="2" t="s">
        <v>29</v>
      </c>
      <c r="I245" s="2" t="s">
        <v>716</v>
      </c>
      <c r="J245" s="3" t="str">
        <f>HYPERLINK("https://www.boe.es/gazeta/dias/1824/08/10/pdfs/GMD-1824-100.pdf#page=2","Abrir facsímil")</f>
        <v>Abrir facsímil</v>
      </c>
      <c r="K245" s="3" t="s">
        <v>31</v>
      </c>
    </row>
    <row r="246" spans="1:11" ht="42" customHeight="1">
      <c r="A246" s="2" t="s">
        <v>717</v>
      </c>
      <c r="B246" s="2" t="s">
        <v>718</v>
      </c>
      <c r="C246" s="2" t="s">
        <v>54</v>
      </c>
      <c r="D246" s="2" t="s">
        <v>55</v>
      </c>
      <c r="E246" s="5">
        <v>-27528</v>
      </c>
      <c r="F246" s="3" t="s">
        <v>169</v>
      </c>
      <c r="G246" s="3" t="s">
        <v>104</v>
      </c>
      <c r="H246" s="2" t="s">
        <v>29</v>
      </c>
      <c r="I246" s="2" t="s">
        <v>719</v>
      </c>
      <c r="J246" s="3" t="str">
        <f>HYPERLINK("https://www.boe.es/gazeta/dias/1824/08/17/pdfs/GMD-1824-103.pdf#page=1","Abrir facsímil")</f>
        <v>Abrir facsímil</v>
      </c>
      <c r="K246" s="3" t="s">
        <v>31</v>
      </c>
    </row>
    <row r="247" spans="1:11" ht="42" customHeight="1">
      <c r="A247" s="2" t="s">
        <v>720</v>
      </c>
      <c r="B247" s="2" t="s">
        <v>721</v>
      </c>
      <c r="C247" s="2" t="s">
        <v>26</v>
      </c>
      <c r="D247" s="2" t="s">
        <v>18</v>
      </c>
      <c r="E247" s="5">
        <v>-27393</v>
      </c>
      <c r="F247" s="3" t="s">
        <v>148</v>
      </c>
      <c r="G247" s="3" t="s">
        <v>37</v>
      </c>
      <c r="H247" s="2" t="s">
        <v>29</v>
      </c>
      <c r="I247" s="2" t="s">
        <v>722</v>
      </c>
      <c r="J247" s="3" t="str">
        <f>HYPERLINK("https://www.boe.es/gazeta/dias/1824/12/30/pdfs/GMD-1824-164.pdf#page=3","Abrir facsímil")</f>
        <v>Abrir facsímil</v>
      </c>
      <c r="K247" s="3" t="s">
        <v>31</v>
      </c>
    </row>
    <row r="248" spans="1:11" ht="42" customHeight="1">
      <c r="A248" s="2" t="s">
        <v>723</v>
      </c>
      <c r="B248" s="2" t="s">
        <v>724</v>
      </c>
      <c r="C248" s="2" t="s">
        <v>17</v>
      </c>
      <c r="D248" s="2" t="s">
        <v>18</v>
      </c>
      <c r="E248" s="5">
        <v>-27458</v>
      </c>
      <c r="F248" s="3" t="s">
        <v>383</v>
      </c>
      <c r="G248" s="3" t="s">
        <v>37</v>
      </c>
      <c r="H248" s="2" t="s">
        <v>29</v>
      </c>
      <c r="I248" s="2" t="s">
        <v>725</v>
      </c>
      <c r="J248" s="3" t="str">
        <f>HYPERLINK("https://www.boe.es/gazeta/dias/1824/10/26/pdfs/GMD-1824-136.pdf#page=3","Abrir facsímil")</f>
        <v>Abrir facsímil</v>
      </c>
      <c r="K248" s="3" t="s">
        <v>31</v>
      </c>
    </row>
    <row r="249" spans="1:11" ht="42" customHeight="1">
      <c r="A249" s="2" t="s">
        <v>726</v>
      </c>
      <c r="B249" s="2" t="s">
        <v>727</v>
      </c>
      <c r="C249" s="2" t="s">
        <v>17</v>
      </c>
      <c r="D249" s="2" t="s">
        <v>18</v>
      </c>
      <c r="E249" s="5">
        <v>-27416</v>
      </c>
      <c r="F249" s="3" t="s">
        <v>115</v>
      </c>
      <c r="G249" s="3" t="s">
        <v>37</v>
      </c>
      <c r="H249" s="2" t="s">
        <v>29</v>
      </c>
      <c r="I249" s="2" t="s">
        <v>728</v>
      </c>
      <c r="J249" s="3" t="str">
        <f>HYPERLINK("https://www.boe.es/gazeta/dias/1824/12/07/pdfs/GMD-1824-154.pdf#page=3","Abrir facsímil")</f>
        <v>Abrir facsímil</v>
      </c>
      <c r="K249" s="3" t="s">
        <v>31</v>
      </c>
    </row>
    <row r="250" spans="1:11" ht="42" customHeight="1">
      <c r="A250" s="2" t="s">
        <v>729</v>
      </c>
      <c r="B250" s="2" t="s">
        <v>729</v>
      </c>
      <c r="C250" s="2" t="s">
        <v>72</v>
      </c>
      <c r="D250" s="2" t="s">
        <v>18</v>
      </c>
      <c r="E250" s="5">
        <v>-27722</v>
      </c>
      <c r="F250" s="3" t="s">
        <v>730</v>
      </c>
      <c r="G250" s="3" t="s">
        <v>731</v>
      </c>
      <c r="H250" s="2" t="s">
        <v>29</v>
      </c>
      <c r="I250" s="2" t="s">
        <v>732</v>
      </c>
      <c r="J250" s="3" t="str">
        <f>HYPERLINK("https://www.boe.es/gazeta/dias/1824/02/05/pdfs/GMD-1824-17.pdf#page=5","Abrir facsímil")</f>
        <v>Abrir facsímil</v>
      </c>
      <c r="K250" s="3" t="s">
        <v>31</v>
      </c>
    </row>
    <row r="251" spans="1:11" ht="42" customHeight="1">
      <c r="A251" s="2" t="s">
        <v>733</v>
      </c>
      <c r="B251" s="2" t="s">
        <v>733</v>
      </c>
      <c r="C251" s="2" t="s">
        <v>34</v>
      </c>
      <c r="D251" s="2" t="s">
        <v>35</v>
      </c>
      <c r="E251" s="5">
        <v>-27601</v>
      </c>
      <c r="F251" s="3" t="s">
        <v>473</v>
      </c>
      <c r="G251" s="3" t="s">
        <v>90</v>
      </c>
      <c r="H251" s="2" t="s">
        <v>29</v>
      </c>
      <c r="I251" s="2" t="s">
        <v>734</v>
      </c>
      <c r="J251" s="3" t="str">
        <f>HYPERLINK("https://www.boe.es/gazeta/dias/1824/06/05/pdfs/GMD-1824-72.pdf#page=2","Abrir facsímil")</f>
        <v>Abrir facsímil</v>
      </c>
      <c r="K251" s="3" t="s">
        <v>31</v>
      </c>
    </row>
    <row r="252" spans="1:11" ht="42" customHeight="1">
      <c r="A252" s="2" t="s">
        <v>735</v>
      </c>
      <c r="B252" s="2" t="s">
        <v>735</v>
      </c>
      <c r="C252" s="2" t="s">
        <v>54</v>
      </c>
      <c r="D252" s="2" t="s">
        <v>55</v>
      </c>
      <c r="E252" s="5">
        <v>-27601</v>
      </c>
      <c r="F252" s="3" t="s">
        <v>473</v>
      </c>
      <c r="G252" s="3" t="s">
        <v>90</v>
      </c>
      <c r="H252" s="2" t="s">
        <v>29</v>
      </c>
      <c r="I252" s="2" t="s">
        <v>736</v>
      </c>
      <c r="J252" s="3" t="str">
        <f>HYPERLINK("https://www.boe.es/gazeta/dias/1824/06/05/pdfs/GMD-1824-72.pdf#page=2","Abrir facsímil")</f>
        <v>Abrir facsímil</v>
      </c>
      <c r="K252" s="3" t="s">
        <v>31</v>
      </c>
    </row>
    <row r="253" spans="1:11" ht="42" customHeight="1">
      <c r="A253" s="2" t="s">
        <v>737</v>
      </c>
      <c r="B253" s="2" t="s">
        <v>738</v>
      </c>
      <c r="C253" s="2" t="s">
        <v>54</v>
      </c>
      <c r="D253" s="2" t="s">
        <v>55</v>
      </c>
      <c r="E253" s="5">
        <v>-27409</v>
      </c>
      <c r="F253" s="3" t="s">
        <v>85</v>
      </c>
      <c r="G253" s="3" t="s">
        <v>28</v>
      </c>
      <c r="H253" s="2" t="s">
        <v>29</v>
      </c>
      <c r="I253" s="2" t="s">
        <v>739</v>
      </c>
      <c r="J253" s="3" t="str">
        <f>HYPERLINK("https://www.boe.es/gazeta/dias/1824/12/14/pdfs/GMD-1824-157.pdf#page=4","Abrir facsímil")</f>
        <v>Abrir facsímil</v>
      </c>
      <c r="K253" s="3" t="s">
        <v>31</v>
      </c>
    </row>
    <row r="254" spans="1:11" ht="42" customHeight="1">
      <c r="A254" s="2" t="s">
        <v>740</v>
      </c>
      <c r="B254" s="2" t="s">
        <v>741</v>
      </c>
      <c r="C254" s="2" t="s">
        <v>54</v>
      </c>
      <c r="D254" s="2" t="s">
        <v>55</v>
      </c>
      <c r="E254" s="5">
        <v>-27433</v>
      </c>
      <c r="F254" s="3" t="s">
        <v>742</v>
      </c>
      <c r="G254" s="3" t="s">
        <v>28</v>
      </c>
      <c r="H254" s="2" t="s">
        <v>29</v>
      </c>
      <c r="I254" s="2" t="s">
        <v>743</v>
      </c>
      <c r="J254" s="3" t="str">
        <f>HYPERLINK("https://www.boe.es/gazeta/dias/1824/11/20/pdfs/GMD-1824-147.pdf#page=4","Abrir facsímil")</f>
        <v>Abrir facsímil</v>
      </c>
      <c r="K254" s="3" t="s">
        <v>31</v>
      </c>
    </row>
    <row r="255" spans="1:11" ht="42" customHeight="1">
      <c r="A255" s="2" t="s">
        <v>744</v>
      </c>
      <c r="B255" s="2" t="s">
        <v>745</v>
      </c>
      <c r="C255" s="2" t="s">
        <v>54</v>
      </c>
      <c r="D255" s="2" t="s">
        <v>55</v>
      </c>
      <c r="E255" s="5">
        <v>-27400</v>
      </c>
      <c r="F255" s="3" t="s">
        <v>108</v>
      </c>
      <c r="G255" s="3" t="s">
        <v>28</v>
      </c>
      <c r="H255" s="2" t="s">
        <v>29</v>
      </c>
      <c r="I255" s="2" t="s">
        <v>746</v>
      </c>
      <c r="J255" s="3" t="str">
        <f>HYPERLINK("https://www.boe.es/gazeta/dias/1824/12/23/pdfs/GMD-1824-161.pdf#page=4","Abrir facsímil")</f>
        <v>Abrir facsímil</v>
      </c>
      <c r="K255" s="3" t="s">
        <v>31</v>
      </c>
    </row>
    <row r="256" spans="1:11" ht="42" customHeight="1">
      <c r="A256" s="2" t="s">
        <v>747</v>
      </c>
      <c r="B256" s="2" t="s">
        <v>748</v>
      </c>
      <c r="C256" s="2" t="s">
        <v>54</v>
      </c>
      <c r="D256" s="2" t="s">
        <v>55</v>
      </c>
      <c r="E256" s="5">
        <v>-27608</v>
      </c>
      <c r="F256" s="3" t="s">
        <v>375</v>
      </c>
      <c r="G256" s="3" t="s">
        <v>28</v>
      </c>
      <c r="H256" s="2" t="s">
        <v>29</v>
      </c>
      <c r="I256" s="2" t="s">
        <v>749</v>
      </c>
      <c r="J256" s="3" t="str">
        <f>HYPERLINK("https://www.boe.es/gazeta/dias/1824/05/29/pdfs/GMD-1824-69.pdf#page=4","Abrir facsímil")</f>
        <v>Abrir facsímil</v>
      </c>
      <c r="K256" s="3" t="s">
        <v>31</v>
      </c>
    </row>
    <row r="257" spans="1:11" ht="42" customHeight="1">
      <c r="A257" s="2" t="s">
        <v>750</v>
      </c>
      <c r="B257" s="2" t="s">
        <v>751</v>
      </c>
      <c r="C257" s="2" t="s">
        <v>34</v>
      </c>
      <c r="D257" s="2" t="s">
        <v>35</v>
      </c>
      <c r="E257" s="5">
        <v>-27692</v>
      </c>
      <c r="F257" s="3" t="s">
        <v>295</v>
      </c>
      <c r="G257" s="3" t="s">
        <v>37</v>
      </c>
      <c r="H257" s="2" t="s">
        <v>29</v>
      </c>
      <c r="I257" s="2" t="s">
        <v>752</v>
      </c>
      <c r="J257" s="3" t="str">
        <f>HYPERLINK("https://www.boe.es/gazeta/dias/1824/03/06/pdfs/GMD-1824-30.pdf#page=3","Abrir facsímil")</f>
        <v>Abrir facsímil</v>
      </c>
      <c r="K257" s="3" t="s">
        <v>31</v>
      </c>
    </row>
    <row r="258" spans="1:11" ht="42" customHeight="1">
      <c r="A258" s="2" t="s">
        <v>753</v>
      </c>
      <c r="B258" s="2" t="s">
        <v>754</v>
      </c>
      <c r="C258" s="2" t="s">
        <v>34</v>
      </c>
      <c r="D258" s="2" t="s">
        <v>35</v>
      </c>
      <c r="E258" s="5">
        <v>-27727</v>
      </c>
      <c r="F258" s="3" t="s">
        <v>452</v>
      </c>
      <c r="G258" s="3" t="s">
        <v>28</v>
      </c>
      <c r="H258" s="2" t="s">
        <v>29</v>
      </c>
      <c r="I258" s="2" t="s">
        <v>755</v>
      </c>
      <c r="J258" s="3" t="str">
        <f>HYPERLINK("https://www.boe.es/gazeta/dias/1824/01/31/pdfs/GMD-1824-14.pdf#page=4","Abrir facsímil")</f>
        <v>Abrir facsímil</v>
      </c>
      <c r="K258" s="3" t="s">
        <v>31</v>
      </c>
    </row>
    <row r="259" spans="1:11" ht="42" customHeight="1">
      <c r="A259" s="2" t="s">
        <v>756</v>
      </c>
      <c r="B259" s="2" t="s">
        <v>757</v>
      </c>
      <c r="C259" s="2" t="s">
        <v>26</v>
      </c>
      <c r="D259" s="2" t="s">
        <v>18</v>
      </c>
      <c r="E259" s="5">
        <v>-27531</v>
      </c>
      <c r="F259" s="3" t="s">
        <v>758</v>
      </c>
      <c r="G259" s="3" t="s">
        <v>28</v>
      </c>
      <c r="H259" s="2" t="s">
        <v>29</v>
      </c>
      <c r="I259" s="2" t="s">
        <v>759</v>
      </c>
      <c r="J259" s="3" t="str">
        <f>HYPERLINK("https://www.boe.es/gazeta/dias/1824/08/14/pdfs/GMD-1824-102.pdf#page=4","Abrir facsímil")</f>
        <v>Abrir facsímil</v>
      </c>
      <c r="K259" s="3" t="s">
        <v>31</v>
      </c>
    </row>
    <row r="260" spans="1:11" ht="42" customHeight="1">
      <c r="A260" s="2" t="s">
        <v>760</v>
      </c>
      <c r="B260" s="2" t="s">
        <v>760</v>
      </c>
      <c r="C260" s="2" t="s">
        <v>49</v>
      </c>
      <c r="D260" s="2" t="s">
        <v>18</v>
      </c>
      <c r="E260" s="5">
        <v>-27610</v>
      </c>
      <c r="F260" s="3" t="s">
        <v>586</v>
      </c>
      <c r="G260" s="3" t="s">
        <v>37</v>
      </c>
      <c r="H260" s="2" t="s">
        <v>29</v>
      </c>
      <c r="I260" s="2" t="s">
        <v>761</v>
      </c>
      <c r="J260" s="3" t="str">
        <f>HYPERLINK("https://www.boe.es/gazeta/dias/1824/05/27/pdfs/GMD-1824-68.pdf#page=3","Abrir facsímil")</f>
        <v>Abrir facsímil</v>
      </c>
      <c r="K260" s="3" t="s">
        <v>31</v>
      </c>
    </row>
    <row r="261" spans="1:11" ht="42" customHeight="1">
      <c r="A261" s="2" t="s">
        <v>762</v>
      </c>
      <c r="B261" s="2" t="s">
        <v>763</v>
      </c>
      <c r="C261" s="2" t="s">
        <v>54</v>
      </c>
      <c r="D261" s="2" t="s">
        <v>55</v>
      </c>
      <c r="E261" s="5">
        <v>-27416</v>
      </c>
      <c r="F261" s="3" t="s">
        <v>115</v>
      </c>
      <c r="G261" s="3" t="s">
        <v>37</v>
      </c>
      <c r="H261" s="2" t="s">
        <v>29</v>
      </c>
      <c r="I261" s="2" t="s">
        <v>764</v>
      </c>
      <c r="J261" s="3" t="str">
        <f>HYPERLINK("https://www.boe.es/gazeta/dias/1824/12/07/pdfs/GMD-1824-154.pdf#page=3","Abrir facsímil")</f>
        <v>Abrir facsímil</v>
      </c>
      <c r="K261" s="3" t="s">
        <v>31</v>
      </c>
    </row>
    <row r="262" spans="1:11" ht="42" customHeight="1">
      <c r="A262" s="2" t="s">
        <v>765</v>
      </c>
      <c r="B262" s="2" t="s">
        <v>765</v>
      </c>
      <c r="C262" s="2" t="s">
        <v>54</v>
      </c>
      <c r="D262" s="2" t="s">
        <v>55</v>
      </c>
      <c r="E262" s="5">
        <v>-27519</v>
      </c>
      <c r="F262" s="3" t="s">
        <v>766</v>
      </c>
      <c r="G262" s="3" t="s">
        <v>28</v>
      </c>
      <c r="H262" s="2" t="s">
        <v>29</v>
      </c>
      <c r="I262" s="2" t="s">
        <v>767</v>
      </c>
      <c r="J262" s="3" t="str">
        <f>HYPERLINK("https://www.boe.es/gazeta/dias/1824/08/26/pdfs/GMD-1824-109.pdf#page=4","Abrir facsímil")</f>
        <v>Abrir facsímil</v>
      </c>
      <c r="K262" s="3" t="s">
        <v>31</v>
      </c>
    </row>
    <row r="263" spans="1:11" ht="42" customHeight="1">
      <c r="A263" s="2" t="s">
        <v>768</v>
      </c>
      <c r="B263" s="2" t="s">
        <v>769</v>
      </c>
      <c r="C263" s="2" t="s">
        <v>34</v>
      </c>
      <c r="D263" s="2" t="s">
        <v>35</v>
      </c>
      <c r="E263" s="5">
        <v>-27601</v>
      </c>
      <c r="F263" s="3" t="s">
        <v>473</v>
      </c>
      <c r="G263" s="3" t="s">
        <v>37</v>
      </c>
      <c r="H263" s="2" t="s">
        <v>21</v>
      </c>
      <c r="I263" s="2" t="s">
        <v>770</v>
      </c>
      <c r="J263" s="3" t="str">
        <f>HYPERLINK("https://www.boe.es/gazeta/dias/1824/06/05/pdfs/GMD-1824-72.pdf#page=3","Abrir facsímil")</f>
        <v>Abrir facsímil</v>
      </c>
      <c r="K263" s="3" t="s">
        <v>23</v>
      </c>
    </row>
    <row r="264" spans="1:11" ht="42" customHeight="1">
      <c r="A264" s="2" t="s">
        <v>771</v>
      </c>
      <c r="B264" s="2" t="s">
        <v>771</v>
      </c>
      <c r="C264" s="2" t="s">
        <v>17</v>
      </c>
      <c r="D264" s="2" t="s">
        <v>18</v>
      </c>
      <c r="E264" s="5">
        <v>-27526</v>
      </c>
      <c r="F264" s="3" t="s">
        <v>144</v>
      </c>
      <c r="G264" s="3" t="s">
        <v>28</v>
      </c>
      <c r="H264" s="2" t="s">
        <v>29</v>
      </c>
      <c r="I264" s="2" t="s">
        <v>772</v>
      </c>
      <c r="J264" s="3" t="str">
        <f>HYPERLINK("https://www.boe.es/gazeta/dias/1824/08/19/pdfs/GMD-1824-104.pdf#page=4","Abrir facsímil")</f>
        <v>Abrir facsímil</v>
      </c>
      <c r="K264" s="3" t="s">
        <v>31</v>
      </c>
    </row>
    <row r="265" spans="1:11" ht="42" customHeight="1">
      <c r="A265" s="2" t="s">
        <v>773</v>
      </c>
      <c r="B265" s="2" t="s">
        <v>774</v>
      </c>
      <c r="C265" s="2" t="s">
        <v>72</v>
      </c>
      <c r="D265" s="2" t="s">
        <v>18</v>
      </c>
      <c r="E265" s="5">
        <v>-27489</v>
      </c>
      <c r="F265" s="3" t="s">
        <v>59</v>
      </c>
      <c r="G265" s="3" t="s">
        <v>28</v>
      </c>
      <c r="H265" s="2" t="s">
        <v>29</v>
      </c>
      <c r="I265" s="2" t="s">
        <v>775</v>
      </c>
      <c r="J265" s="3" t="str">
        <f>HYPERLINK("https://www.boe.es/gazeta/dias/1824/09/25/pdfs/GMD-1824-123.pdf#page=4","Abrir facsímil")</f>
        <v>Abrir facsímil</v>
      </c>
      <c r="K265" s="3" t="s">
        <v>31</v>
      </c>
    </row>
    <row r="266" spans="1:11" ht="42" customHeight="1">
      <c r="A266" s="2" t="s">
        <v>776</v>
      </c>
      <c r="B266" s="2" t="s">
        <v>777</v>
      </c>
      <c r="C266" s="2" t="s">
        <v>54</v>
      </c>
      <c r="D266" s="2" t="s">
        <v>55</v>
      </c>
      <c r="E266" s="5">
        <v>-27470</v>
      </c>
      <c r="F266" s="3" t="s">
        <v>89</v>
      </c>
      <c r="G266" s="3" t="s">
        <v>37</v>
      </c>
      <c r="H266" s="2" t="s">
        <v>21</v>
      </c>
      <c r="I266" s="2" t="s">
        <v>778</v>
      </c>
      <c r="J266" s="3" t="str">
        <f>HYPERLINK("https://www.boe.es/gazeta/dias/1824/10/14/pdfs/GMD-1824-131.pdf#page=3","Abrir facsímil")</f>
        <v>Abrir facsímil</v>
      </c>
      <c r="K266" s="3" t="s">
        <v>23</v>
      </c>
    </row>
    <row r="267" spans="1:11" ht="42" customHeight="1">
      <c r="A267" s="2" t="s">
        <v>779</v>
      </c>
      <c r="B267" s="2" t="s">
        <v>780</v>
      </c>
      <c r="C267" s="2" t="s">
        <v>54</v>
      </c>
      <c r="D267" s="2" t="s">
        <v>55</v>
      </c>
      <c r="E267" s="5">
        <v>-27393</v>
      </c>
      <c r="F267" s="3" t="s">
        <v>148</v>
      </c>
      <c r="G267" s="3" t="s">
        <v>37</v>
      </c>
      <c r="H267" s="2" t="s">
        <v>29</v>
      </c>
      <c r="I267" s="2" t="s">
        <v>781</v>
      </c>
      <c r="J267" s="3" t="str">
        <f>HYPERLINK("https://www.boe.es/gazeta/dias/1824/12/30/pdfs/GMD-1824-164.pdf#page=3","Abrir facsímil")</f>
        <v>Abrir facsímil</v>
      </c>
      <c r="K267" s="3" t="s">
        <v>31</v>
      </c>
    </row>
    <row r="268" spans="1:11" ht="42" customHeight="1">
      <c r="A268" s="2" t="s">
        <v>782</v>
      </c>
      <c r="B268" s="2" t="s">
        <v>783</v>
      </c>
      <c r="C268" s="2" t="s">
        <v>34</v>
      </c>
      <c r="D268" s="2" t="s">
        <v>35</v>
      </c>
      <c r="E268" s="5">
        <v>-27435</v>
      </c>
      <c r="F268" s="3" t="s">
        <v>19</v>
      </c>
      <c r="G268" s="3" t="s">
        <v>507</v>
      </c>
      <c r="H268" s="2" t="s">
        <v>21</v>
      </c>
      <c r="I268" s="2" t="s">
        <v>784</v>
      </c>
      <c r="J268" s="3" t="str">
        <f>HYPERLINK("https://www.boe.es/gazeta/dias/1824/11/18/pdfs/GMD-1824-146.pdf#page=4","Abrir facsímil")</f>
        <v>Abrir facsímil</v>
      </c>
      <c r="K268" s="3" t="s">
        <v>23</v>
      </c>
    </row>
    <row r="269" spans="1:11" ht="42" customHeight="1">
      <c r="A269" s="2" t="s">
        <v>785</v>
      </c>
      <c r="B269" s="2" t="s">
        <v>786</v>
      </c>
      <c r="C269" s="2" t="s">
        <v>54</v>
      </c>
      <c r="D269" s="2" t="s">
        <v>55</v>
      </c>
      <c r="E269" s="5">
        <v>-27724</v>
      </c>
      <c r="F269" s="3" t="s">
        <v>708</v>
      </c>
      <c r="G269" s="3" t="s">
        <v>37</v>
      </c>
      <c r="H269" s="2" t="s">
        <v>29</v>
      </c>
      <c r="I269" s="2" t="s">
        <v>787</v>
      </c>
      <c r="J269" s="3" t="str">
        <f>HYPERLINK("https://www.boe.es/gazeta/dias/1824/02/03/pdfs/GMD-1824-16.pdf#page=3","Abrir facsímil")</f>
        <v>Abrir facsímil</v>
      </c>
      <c r="K269" s="3" t="s">
        <v>31</v>
      </c>
    </row>
    <row r="270" spans="1:11" ht="42" customHeight="1">
      <c r="A270" s="2" t="s">
        <v>788</v>
      </c>
      <c r="B270" s="2" t="s">
        <v>789</v>
      </c>
      <c r="C270" s="2" t="s">
        <v>26</v>
      </c>
      <c r="D270" s="2" t="s">
        <v>18</v>
      </c>
      <c r="E270" s="5">
        <v>-27416</v>
      </c>
      <c r="F270" s="3" t="s">
        <v>115</v>
      </c>
      <c r="G270" s="3" t="s">
        <v>28</v>
      </c>
      <c r="H270" s="2" t="s">
        <v>29</v>
      </c>
      <c r="I270" s="2" t="s">
        <v>790</v>
      </c>
      <c r="J270" s="3" t="str">
        <f>HYPERLINK("https://www.boe.es/gazeta/dias/1824/12/07/pdfs/GMD-1824-154.pdf#page=4","Abrir facsímil")</f>
        <v>Abrir facsímil</v>
      </c>
      <c r="K270" s="3" t="s">
        <v>31</v>
      </c>
    </row>
    <row r="271" spans="1:11" ht="42" customHeight="1">
      <c r="A271" s="2" t="s">
        <v>791</v>
      </c>
      <c r="B271" s="2" t="s">
        <v>792</v>
      </c>
      <c r="C271" s="2" t="s">
        <v>54</v>
      </c>
      <c r="D271" s="2" t="s">
        <v>55</v>
      </c>
      <c r="E271" s="5">
        <v>-27416</v>
      </c>
      <c r="F271" s="3" t="s">
        <v>115</v>
      </c>
      <c r="G271" s="3" t="s">
        <v>28</v>
      </c>
      <c r="H271" s="2" t="s">
        <v>29</v>
      </c>
      <c r="I271" s="2" t="s">
        <v>793</v>
      </c>
      <c r="J271" s="3" t="str">
        <f>HYPERLINK("https://www.boe.es/gazeta/dias/1824/12/07/pdfs/GMD-1824-154.pdf#page=4","Abrir facsímil")</f>
        <v>Abrir facsímil</v>
      </c>
      <c r="K271" s="3" t="s">
        <v>31</v>
      </c>
    </row>
    <row r="272" spans="1:11" ht="42" customHeight="1">
      <c r="A272" s="2" t="s">
        <v>794</v>
      </c>
      <c r="B272" s="2" t="s">
        <v>795</v>
      </c>
      <c r="C272" s="2" t="s">
        <v>54</v>
      </c>
      <c r="D272" s="2" t="s">
        <v>55</v>
      </c>
      <c r="E272" s="5">
        <v>-27454</v>
      </c>
      <c r="F272" s="3" t="s">
        <v>318</v>
      </c>
      <c r="G272" s="3" t="s">
        <v>37</v>
      </c>
      <c r="H272" s="2" t="s">
        <v>29</v>
      </c>
      <c r="I272" s="2" t="s">
        <v>796</v>
      </c>
      <c r="J272" s="3" t="str">
        <f>HYPERLINK("https://www.boe.es/gazeta/dias/1824/10/30/pdfs/GMD-1824-138.pdf#page=3","Abrir facsímil")</f>
        <v>Abrir facsímil</v>
      </c>
      <c r="K272" s="3" t="s">
        <v>31</v>
      </c>
    </row>
    <row r="273" spans="1:11" ht="42" customHeight="1">
      <c r="A273" s="2" t="s">
        <v>797</v>
      </c>
      <c r="B273" s="2" t="s">
        <v>798</v>
      </c>
      <c r="C273" s="2" t="s">
        <v>54</v>
      </c>
      <c r="D273" s="2" t="s">
        <v>55</v>
      </c>
      <c r="E273" s="5">
        <v>-27517</v>
      </c>
      <c r="F273" s="3" t="s">
        <v>173</v>
      </c>
      <c r="G273" s="3" t="s">
        <v>28</v>
      </c>
      <c r="H273" s="2" t="s">
        <v>29</v>
      </c>
      <c r="I273" s="2" t="s">
        <v>799</v>
      </c>
      <c r="J273" s="3" t="str">
        <f>HYPERLINK("https://www.boe.es/gazeta/dias/1824/08/28/pdfs/GMD-1824-110.pdf#page=4","Abrir facsímil")</f>
        <v>Abrir facsímil</v>
      </c>
      <c r="K273" s="3" t="s">
        <v>31</v>
      </c>
    </row>
    <row r="274" spans="1:11" ht="42" customHeight="1">
      <c r="A274" s="2" t="s">
        <v>797</v>
      </c>
      <c r="B274" s="2" t="s">
        <v>798</v>
      </c>
      <c r="C274" s="2" t="s">
        <v>54</v>
      </c>
      <c r="D274" s="2" t="s">
        <v>55</v>
      </c>
      <c r="E274" s="5">
        <v>-27433</v>
      </c>
      <c r="F274" s="3" t="s">
        <v>742</v>
      </c>
      <c r="G274" s="3" t="s">
        <v>28</v>
      </c>
      <c r="H274" s="2" t="s">
        <v>29</v>
      </c>
      <c r="I274" s="2" t="s">
        <v>800</v>
      </c>
      <c r="J274" s="3" t="str">
        <f>HYPERLINK("https://www.boe.es/gazeta/dias/1824/11/20/pdfs/GMD-1824-147.pdf#page=4","Abrir facsímil")</f>
        <v>Abrir facsímil</v>
      </c>
      <c r="K274" s="3" t="s">
        <v>31</v>
      </c>
    </row>
    <row r="275" spans="1:11" ht="42" customHeight="1">
      <c r="A275" s="2" t="s">
        <v>801</v>
      </c>
      <c r="B275" s="2" t="s">
        <v>802</v>
      </c>
      <c r="C275" s="2" t="s">
        <v>54</v>
      </c>
      <c r="D275" s="2" t="s">
        <v>55</v>
      </c>
      <c r="E275" s="5">
        <v>-27409</v>
      </c>
      <c r="F275" s="3" t="s">
        <v>85</v>
      </c>
      <c r="G275" s="3" t="s">
        <v>28</v>
      </c>
      <c r="H275" s="2" t="s">
        <v>29</v>
      </c>
      <c r="I275" s="2" t="s">
        <v>803</v>
      </c>
      <c r="J275" s="3" t="str">
        <f>HYPERLINK("https://www.boe.es/gazeta/dias/1824/12/14/pdfs/GMD-1824-157.pdf#page=4","Abrir facsímil")</f>
        <v>Abrir facsímil</v>
      </c>
      <c r="K275" s="3" t="s">
        <v>31</v>
      </c>
    </row>
    <row r="276" spans="1:11" ht="42" customHeight="1">
      <c r="A276" s="2" t="s">
        <v>804</v>
      </c>
      <c r="B276" s="2" t="s">
        <v>805</v>
      </c>
      <c r="C276" s="2" t="s">
        <v>26</v>
      </c>
      <c r="D276" s="2" t="s">
        <v>18</v>
      </c>
      <c r="E276" s="5">
        <v>-27654</v>
      </c>
      <c r="F276" s="3" t="s">
        <v>806</v>
      </c>
      <c r="G276" s="3" t="s">
        <v>28</v>
      </c>
      <c r="H276" s="2" t="s">
        <v>29</v>
      </c>
      <c r="I276" s="2" t="s">
        <v>807</v>
      </c>
      <c r="J276" s="3" t="str">
        <f>HYPERLINK("https://www.boe.es/gazeta/dias/1824/04/13/pdfs/GMD-1824-48.pdf#page=4","Abrir facsímil")</f>
        <v>Abrir facsímil</v>
      </c>
      <c r="K276" s="3" t="s">
        <v>31</v>
      </c>
    </row>
    <row r="277" spans="1:11" ht="42" customHeight="1">
      <c r="A277" s="2" t="s">
        <v>808</v>
      </c>
      <c r="B277" s="2" t="s">
        <v>809</v>
      </c>
      <c r="C277" s="2" t="s">
        <v>54</v>
      </c>
      <c r="D277" s="2" t="s">
        <v>55</v>
      </c>
      <c r="E277" s="5">
        <v>-27416</v>
      </c>
      <c r="F277" s="3" t="s">
        <v>115</v>
      </c>
      <c r="G277" s="3" t="s">
        <v>37</v>
      </c>
      <c r="H277" s="2" t="s">
        <v>29</v>
      </c>
      <c r="I277" s="2" t="s">
        <v>810</v>
      </c>
      <c r="J277" s="3" t="str">
        <f>HYPERLINK("https://www.boe.es/gazeta/dias/1824/12/07/pdfs/GMD-1824-154.pdf#page=3","Abrir facsímil")</f>
        <v>Abrir facsímil</v>
      </c>
      <c r="K277" s="3" t="s">
        <v>31</v>
      </c>
    </row>
    <row r="278" spans="1:11" ht="42" customHeight="1">
      <c r="A278" s="2" t="s">
        <v>808</v>
      </c>
      <c r="B278" s="2" t="s">
        <v>809</v>
      </c>
      <c r="C278" s="2" t="s">
        <v>54</v>
      </c>
      <c r="D278" s="2" t="s">
        <v>55</v>
      </c>
      <c r="E278" s="5">
        <v>-27414</v>
      </c>
      <c r="F278" s="3" t="s">
        <v>179</v>
      </c>
      <c r="G278" s="3" t="s">
        <v>37</v>
      </c>
      <c r="H278" s="2" t="s">
        <v>29</v>
      </c>
      <c r="I278" s="2" t="s">
        <v>811</v>
      </c>
      <c r="J278" s="3" t="str">
        <f>HYPERLINK("https://www.boe.es/gazeta/dias/1824/12/09/pdfs/GMD-1824-155.pdf#page=3","Abrir facsímil")</f>
        <v>Abrir facsímil</v>
      </c>
      <c r="K278" s="3" t="s">
        <v>31</v>
      </c>
    </row>
    <row r="279" spans="1:11" ht="42" customHeight="1">
      <c r="A279" s="2" t="s">
        <v>812</v>
      </c>
      <c r="B279" s="2" t="s">
        <v>813</v>
      </c>
      <c r="C279" s="2" t="s">
        <v>54</v>
      </c>
      <c r="D279" s="2" t="s">
        <v>55</v>
      </c>
      <c r="E279" s="5">
        <v>-27493</v>
      </c>
      <c r="F279" s="3" t="s">
        <v>63</v>
      </c>
      <c r="G279" s="3" t="s">
        <v>64</v>
      </c>
      <c r="H279" s="2" t="s">
        <v>29</v>
      </c>
      <c r="I279" s="2" t="s">
        <v>814</v>
      </c>
      <c r="J279" s="3" t="str">
        <f>HYPERLINK("https://www.boe.es/gazeta/dias/1824/09/21/pdfs/GMD-1824-121.pdf#page=3","Abrir facsímil")</f>
        <v>Abrir facsímil</v>
      </c>
      <c r="K279" s="3" t="s">
        <v>31</v>
      </c>
    </row>
    <row r="280" spans="1:11" ht="42" customHeight="1">
      <c r="A280" s="2" t="s">
        <v>815</v>
      </c>
      <c r="B280" s="2" t="s">
        <v>816</v>
      </c>
      <c r="C280" s="2" t="s">
        <v>17</v>
      </c>
      <c r="D280" s="2" t="s">
        <v>18</v>
      </c>
      <c r="E280" s="5">
        <v>-27395</v>
      </c>
      <c r="F280" s="3" t="s">
        <v>817</v>
      </c>
      <c r="G280" s="3" t="s">
        <v>37</v>
      </c>
      <c r="H280" s="2" t="s">
        <v>29</v>
      </c>
      <c r="I280" s="2" t="s">
        <v>818</v>
      </c>
      <c r="J280" s="3" t="str">
        <f>HYPERLINK("https://www.boe.es/gazeta/dias/1824/12/28/pdfs/GMD-1824-163.pdf#page=3","Abrir facsímil")</f>
        <v>Abrir facsímil</v>
      </c>
      <c r="K280" s="3" t="s">
        <v>31</v>
      </c>
    </row>
    <row r="281" spans="1:11" ht="42" customHeight="1">
      <c r="A281" s="2" t="s">
        <v>819</v>
      </c>
      <c r="B281" s="2" t="s">
        <v>820</v>
      </c>
      <c r="C281" s="2" t="s">
        <v>54</v>
      </c>
      <c r="D281" s="2" t="s">
        <v>55</v>
      </c>
      <c r="E281" s="5">
        <v>-27412</v>
      </c>
      <c r="F281" s="3" t="s">
        <v>73</v>
      </c>
      <c r="G281" s="3" t="s">
        <v>28</v>
      </c>
      <c r="H281" s="2" t="s">
        <v>29</v>
      </c>
      <c r="I281" s="2" t="s">
        <v>821</v>
      </c>
      <c r="J281" s="3" t="str">
        <f>HYPERLINK("https://www.boe.es/gazeta/dias/1824/12/11/pdfs/GMD-1824-156.pdf#page=4","Abrir facsímil")</f>
        <v>Abrir facsímil</v>
      </c>
      <c r="K281" s="3" t="s">
        <v>31</v>
      </c>
    </row>
    <row r="282" spans="1:11" ht="42" customHeight="1">
      <c r="A282" s="2" t="s">
        <v>822</v>
      </c>
      <c r="B282" s="2" t="s">
        <v>823</v>
      </c>
      <c r="C282" s="2" t="s">
        <v>17</v>
      </c>
      <c r="D282" s="2" t="s">
        <v>18</v>
      </c>
      <c r="E282" s="5">
        <v>-27409</v>
      </c>
      <c r="F282" s="3" t="s">
        <v>85</v>
      </c>
      <c r="G282" s="3" t="s">
        <v>104</v>
      </c>
      <c r="H282" s="2" t="s">
        <v>29</v>
      </c>
      <c r="I282" s="2" t="s">
        <v>824</v>
      </c>
      <c r="J282" s="3" t="str">
        <f>HYPERLINK("https://www.boe.es/gazeta/dias/1824/12/14/pdfs/GMD-1824-157.pdf#page=1","Abrir facsímil")</f>
        <v>Abrir facsímil</v>
      </c>
      <c r="K282" s="3" t="s">
        <v>31</v>
      </c>
    </row>
    <row r="283" spans="1:11" ht="42" customHeight="1">
      <c r="A283" s="2" t="s">
        <v>825</v>
      </c>
      <c r="B283" s="2" t="s">
        <v>826</v>
      </c>
      <c r="C283" s="2" t="s">
        <v>54</v>
      </c>
      <c r="D283" s="2" t="s">
        <v>55</v>
      </c>
      <c r="E283" s="5">
        <v>-27412</v>
      </c>
      <c r="F283" s="3" t="s">
        <v>73</v>
      </c>
      <c r="G283" s="3" t="s">
        <v>28</v>
      </c>
      <c r="H283" s="2" t="s">
        <v>29</v>
      </c>
      <c r="I283" s="2" t="s">
        <v>827</v>
      </c>
      <c r="J283" s="3" t="str">
        <f>HYPERLINK("https://www.boe.es/gazeta/dias/1824/12/11/pdfs/GMD-1824-156.pdf#page=4","Abrir facsímil")</f>
        <v>Abrir facsímil</v>
      </c>
      <c r="K283" s="3" t="s">
        <v>31</v>
      </c>
    </row>
    <row r="284" spans="1:11" ht="42" customHeight="1">
      <c r="A284" s="2" t="s">
        <v>828</v>
      </c>
      <c r="B284" s="2" t="s">
        <v>829</v>
      </c>
      <c r="C284" s="2" t="s">
        <v>34</v>
      </c>
      <c r="D284" s="2" t="s">
        <v>35</v>
      </c>
      <c r="E284" s="5">
        <v>-27428</v>
      </c>
      <c r="F284" s="3" t="s">
        <v>81</v>
      </c>
      <c r="G284" s="3" t="s">
        <v>37</v>
      </c>
      <c r="H284" s="2" t="s">
        <v>29</v>
      </c>
      <c r="I284" s="2" t="s">
        <v>830</v>
      </c>
      <c r="J284" s="3" t="str">
        <f>HYPERLINK("https://www.boe.es/gazeta/dias/1824/11/25/pdfs/GMD-1824-149.pdf#page=3","Abrir facsímil")</f>
        <v>Abrir facsímil</v>
      </c>
      <c r="K284" s="3" t="s">
        <v>31</v>
      </c>
    </row>
    <row r="285" spans="1:11" ht="42" customHeight="1">
      <c r="A285" s="2" t="s">
        <v>831</v>
      </c>
      <c r="B285" s="2" t="s">
        <v>832</v>
      </c>
      <c r="C285" s="2" t="s">
        <v>54</v>
      </c>
      <c r="D285" s="2" t="s">
        <v>55</v>
      </c>
      <c r="E285" s="5">
        <v>-27409</v>
      </c>
      <c r="F285" s="3" t="s">
        <v>85</v>
      </c>
      <c r="G285" s="3" t="s">
        <v>28</v>
      </c>
      <c r="H285" s="2" t="s">
        <v>29</v>
      </c>
      <c r="I285" s="2" t="s">
        <v>833</v>
      </c>
      <c r="J285" s="3" t="str">
        <f>HYPERLINK("https://www.boe.es/gazeta/dias/1824/12/14/pdfs/GMD-1824-157.pdf#page=4","Abrir facsímil")</f>
        <v>Abrir facsímil</v>
      </c>
      <c r="K285" s="3" t="s">
        <v>31</v>
      </c>
    </row>
    <row r="286" spans="1:11" ht="42" customHeight="1">
      <c r="A286" s="2" t="s">
        <v>834</v>
      </c>
      <c r="B286" s="2" t="s">
        <v>835</v>
      </c>
      <c r="C286" s="2" t="s">
        <v>54</v>
      </c>
      <c r="D286" s="2" t="s">
        <v>55</v>
      </c>
      <c r="E286" s="5">
        <v>-27678</v>
      </c>
      <c r="F286" s="3" t="s">
        <v>622</v>
      </c>
      <c r="G286" s="3" t="s">
        <v>37</v>
      </c>
      <c r="H286" s="2" t="s">
        <v>29</v>
      </c>
      <c r="I286" s="2" t="s">
        <v>836</v>
      </c>
      <c r="J286" s="3" t="str">
        <f>HYPERLINK("https://www.boe.es/gazeta/dias/1824/03/20/pdfs/GMD-1824-37.pdf#page=3","Abrir facsímil")</f>
        <v>Abrir facsímil</v>
      </c>
      <c r="K286" s="3" t="s">
        <v>31</v>
      </c>
    </row>
    <row r="287" spans="1:11" ht="42" customHeight="1">
      <c r="A287" s="2" t="s">
        <v>837</v>
      </c>
      <c r="B287" s="2" t="s">
        <v>838</v>
      </c>
      <c r="C287" s="2" t="s">
        <v>54</v>
      </c>
      <c r="D287" s="2" t="s">
        <v>55</v>
      </c>
      <c r="E287" s="5">
        <v>-27486</v>
      </c>
      <c r="F287" s="3" t="s">
        <v>160</v>
      </c>
      <c r="G287" s="3" t="s">
        <v>28</v>
      </c>
      <c r="H287" s="2" t="s">
        <v>29</v>
      </c>
      <c r="I287" s="2" t="s">
        <v>839</v>
      </c>
      <c r="J287" s="3" t="str">
        <f>HYPERLINK("https://www.boe.es/gazeta/dias/1824/09/28/pdfs/GMD-1824-124.pdf#page=4","Abrir facsímil")</f>
        <v>Abrir facsímil</v>
      </c>
      <c r="K287" s="3" t="s">
        <v>31</v>
      </c>
    </row>
    <row r="288" spans="1:11" ht="42" customHeight="1">
      <c r="A288" s="2" t="s">
        <v>840</v>
      </c>
      <c r="B288" s="2" t="s">
        <v>841</v>
      </c>
      <c r="C288" s="2" t="s">
        <v>54</v>
      </c>
      <c r="D288" s="2" t="s">
        <v>55</v>
      </c>
      <c r="E288" s="5">
        <v>-27601</v>
      </c>
      <c r="F288" s="3" t="s">
        <v>473</v>
      </c>
      <c r="G288" s="3" t="s">
        <v>37</v>
      </c>
      <c r="H288" s="2" t="s">
        <v>29</v>
      </c>
      <c r="I288" s="2" t="s">
        <v>842</v>
      </c>
      <c r="J288" s="3" t="str">
        <f>HYPERLINK("https://www.boe.es/gazeta/dias/1824/06/05/pdfs/GMD-1824-72.pdf#page=3","Abrir facsímil")</f>
        <v>Abrir facsímil</v>
      </c>
      <c r="K288" s="3" t="s">
        <v>31</v>
      </c>
    </row>
    <row r="289" spans="1:11" ht="42" customHeight="1">
      <c r="A289" s="2" t="s">
        <v>843</v>
      </c>
      <c r="B289" s="2" t="s">
        <v>844</v>
      </c>
      <c r="C289" s="2" t="s">
        <v>17</v>
      </c>
      <c r="D289" s="2" t="s">
        <v>18</v>
      </c>
      <c r="E289" s="5">
        <v>-27535</v>
      </c>
      <c r="F289" s="3" t="s">
        <v>715</v>
      </c>
      <c r="G289" s="3" t="s">
        <v>90</v>
      </c>
      <c r="H289" s="2" t="s">
        <v>29</v>
      </c>
      <c r="I289" s="2" t="s">
        <v>845</v>
      </c>
      <c r="J289" s="3" t="str">
        <f>HYPERLINK("https://www.boe.es/gazeta/dias/1824/08/10/pdfs/GMD-1824-100.pdf#page=2","Abrir facsímil")</f>
        <v>Abrir facsímil</v>
      </c>
      <c r="K289" s="3" t="s">
        <v>31</v>
      </c>
    </row>
    <row r="290" spans="1:11" ht="42" customHeight="1">
      <c r="A290" s="2" t="s">
        <v>846</v>
      </c>
      <c r="B290" s="2" t="s">
        <v>846</v>
      </c>
      <c r="C290" s="2" t="s">
        <v>34</v>
      </c>
      <c r="D290" s="2" t="s">
        <v>35</v>
      </c>
      <c r="E290" s="5">
        <v>-27552</v>
      </c>
      <c r="F290" s="3" t="s">
        <v>381</v>
      </c>
      <c r="G290" s="3" t="s">
        <v>28</v>
      </c>
      <c r="H290" s="2" t="s">
        <v>29</v>
      </c>
      <c r="I290" s="2" t="s">
        <v>847</v>
      </c>
      <c r="J290" s="3" t="str">
        <f>HYPERLINK("https://www.boe.es/gazeta/dias/1824/07/24/pdfs/GMD-1824-93.pdf#page=4","Abrir facsímil")</f>
        <v>Abrir facsímil</v>
      </c>
      <c r="K290" s="3" t="s">
        <v>31</v>
      </c>
    </row>
    <row r="291" spans="1:11" ht="42" customHeight="1">
      <c r="A291" s="2" t="s">
        <v>848</v>
      </c>
      <c r="B291" s="2" t="s">
        <v>849</v>
      </c>
      <c r="C291" s="2" t="s">
        <v>34</v>
      </c>
      <c r="D291" s="2" t="s">
        <v>35</v>
      </c>
      <c r="E291" s="5">
        <v>-27430</v>
      </c>
      <c r="F291" s="3" t="s">
        <v>699</v>
      </c>
      <c r="G291" s="3" t="s">
        <v>28</v>
      </c>
      <c r="H291" s="2" t="s">
        <v>29</v>
      </c>
      <c r="I291" s="2" t="s">
        <v>850</v>
      </c>
      <c r="J291" s="3" t="str">
        <f>HYPERLINK("https://www.boe.es/gazeta/dias/1824/11/23/pdfs/GMD-1824-148.pdf#page=4","Abrir facsímil")</f>
        <v>Abrir facsímil</v>
      </c>
      <c r="K291" s="3" t="s">
        <v>31</v>
      </c>
    </row>
    <row r="292" spans="1:11" ht="42" customHeight="1">
      <c r="A292" s="2" t="s">
        <v>851</v>
      </c>
      <c r="B292" s="2" t="s">
        <v>852</v>
      </c>
      <c r="C292" s="2" t="s">
        <v>34</v>
      </c>
      <c r="D292" s="2" t="s">
        <v>35</v>
      </c>
      <c r="E292" s="5">
        <v>-27433</v>
      </c>
      <c r="F292" s="3" t="s">
        <v>742</v>
      </c>
      <c r="G292" s="3" t="s">
        <v>28</v>
      </c>
      <c r="H292" s="2" t="s">
        <v>29</v>
      </c>
      <c r="I292" s="2" t="s">
        <v>853</v>
      </c>
      <c r="J292" s="3" t="str">
        <f>HYPERLINK("https://www.boe.es/gazeta/dias/1824/11/20/pdfs/GMD-1824-147.pdf#page=4","Abrir facsímil")</f>
        <v>Abrir facsímil</v>
      </c>
      <c r="K292" s="3" t="s">
        <v>31</v>
      </c>
    </row>
    <row r="293" spans="1:11" ht="42" customHeight="1">
      <c r="A293" s="2" t="s">
        <v>854</v>
      </c>
      <c r="B293" s="2" t="s">
        <v>855</v>
      </c>
      <c r="C293" s="2" t="s">
        <v>54</v>
      </c>
      <c r="D293" s="2" t="s">
        <v>55</v>
      </c>
      <c r="E293" s="5">
        <v>-27589</v>
      </c>
      <c r="F293" s="3" t="s">
        <v>311</v>
      </c>
      <c r="G293" s="3" t="s">
        <v>28</v>
      </c>
      <c r="H293" s="2" t="s">
        <v>29</v>
      </c>
      <c r="I293" s="2" t="s">
        <v>856</v>
      </c>
      <c r="J293" s="3" t="str">
        <f>HYPERLINK("https://www.boe.es/gazeta/dias/1824/06/17/pdfs/GMD-1824-77.pdf#page=4","Abrir facsímil")</f>
        <v>Abrir facsímil</v>
      </c>
      <c r="K293" s="3" t="s">
        <v>31</v>
      </c>
    </row>
    <row r="294" spans="1:11" ht="42" customHeight="1">
      <c r="A294" s="2" t="s">
        <v>857</v>
      </c>
      <c r="B294" s="2" t="s">
        <v>858</v>
      </c>
      <c r="C294" s="2" t="s">
        <v>54</v>
      </c>
      <c r="D294" s="2" t="s">
        <v>55</v>
      </c>
      <c r="E294" s="5">
        <v>-27752</v>
      </c>
      <c r="F294" s="3" t="s">
        <v>442</v>
      </c>
      <c r="G294" s="3" t="s">
        <v>104</v>
      </c>
      <c r="H294" s="2" t="s">
        <v>29</v>
      </c>
      <c r="I294" s="2" t="s">
        <v>859</v>
      </c>
      <c r="J294" s="3" t="str">
        <f>HYPERLINK("https://www.boe.es/gazeta/dias/1824/01/06/pdfs/GMD-1824-3.pdf#page=1","Abrir facsímil")</f>
        <v>Abrir facsímil</v>
      </c>
      <c r="K294" s="3" t="s">
        <v>31</v>
      </c>
    </row>
    <row r="295" spans="1:11" ht="42" customHeight="1">
      <c r="A295" s="2" t="s">
        <v>857</v>
      </c>
      <c r="B295" s="2" t="s">
        <v>858</v>
      </c>
      <c r="C295" s="2" t="s">
        <v>72</v>
      </c>
      <c r="D295" s="2" t="s">
        <v>18</v>
      </c>
      <c r="E295" s="5">
        <v>-27748</v>
      </c>
      <c r="F295" s="3" t="s">
        <v>444</v>
      </c>
      <c r="G295" s="3" t="s">
        <v>104</v>
      </c>
      <c r="H295" s="2" t="s">
        <v>29</v>
      </c>
      <c r="I295" s="2" t="s">
        <v>860</v>
      </c>
      <c r="J295" s="3" t="str">
        <f>HYPERLINK("https://www.boe.es/gazeta/dias/1824/01/10/pdfs/GMD-1824-5.pdf#page=1","Abrir facsímil")</f>
        <v>Abrir facsímil</v>
      </c>
      <c r="K295" s="3" t="s">
        <v>31</v>
      </c>
    </row>
    <row r="296" spans="1:11" ht="42" customHeight="1">
      <c r="A296" s="2" t="s">
        <v>857</v>
      </c>
      <c r="B296" s="2" t="s">
        <v>858</v>
      </c>
      <c r="C296" s="2" t="s">
        <v>54</v>
      </c>
      <c r="D296" s="2" t="s">
        <v>55</v>
      </c>
      <c r="E296" s="5">
        <v>-27722</v>
      </c>
      <c r="F296" s="3" t="s">
        <v>730</v>
      </c>
      <c r="G296" s="3" t="s">
        <v>861</v>
      </c>
      <c r="H296" s="2" t="s">
        <v>29</v>
      </c>
      <c r="I296" s="2" t="s">
        <v>862</v>
      </c>
      <c r="J296" s="3" t="str">
        <f>HYPERLINK("https://www.boe.es/gazeta/dias/1824/02/05/pdfs/GMD-1824-17.pdf#page=2","Abrir facsímil")</f>
        <v>Abrir facsímil</v>
      </c>
      <c r="K296" s="3" t="s">
        <v>31</v>
      </c>
    </row>
    <row r="297" spans="1:11" ht="42" customHeight="1">
      <c r="A297" s="2" t="s">
        <v>857</v>
      </c>
      <c r="B297" s="2" t="s">
        <v>858</v>
      </c>
      <c r="C297" s="2" t="s">
        <v>54</v>
      </c>
      <c r="D297" s="2" t="s">
        <v>55</v>
      </c>
      <c r="E297" s="5">
        <v>-27722</v>
      </c>
      <c r="F297" s="3" t="s">
        <v>730</v>
      </c>
      <c r="G297" s="3" t="s">
        <v>28</v>
      </c>
      <c r="H297" s="2" t="s">
        <v>29</v>
      </c>
      <c r="I297" s="2" t="s">
        <v>863</v>
      </c>
      <c r="J297" s="3" t="str">
        <f>HYPERLINK("https://www.boe.es/gazeta/dias/1824/02/05/pdfs/GMD-1824-17.pdf#page=4","Abrir facsímil")</f>
        <v>Abrir facsímil</v>
      </c>
      <c r="K297" s="3" t="s">
        <v>31</v>
      </c>
    </row>
    <row r="298" spans="1:11" ht="42" customHeight="1">
      <c r="A298" s="2" t="s">
        <v>857</v>
      </c>
      <c r="B298" s="2" t="s">
        <v>858</v>
      </c>
      <c r="C298" s="2" t="s">
        <v>301</v>
      </c>
      <c r="D298" s="2" t="s">
        <v>18</v>
      </c>
      <c r="E298" s="5">
        <v>-27708</v>
      </c>
      <c r="F298" s="3" t="s">
        <v>864</v>
      </c>
      <c r="G298" s="3" t="s">
        <v>90</v>
      </c>
      <c r="H298" s="2" t="s">
        <v>29</v>
      </c>
      <c r="I298" s="2" t="s">
        <v>865</v>
      </c>
      <c r="J298" s="3" t="str">
        <f>HYPERLINK("https://www.boe.es/gazeta/dias/1824/02/19/pdfs/GMD-1824-23.pdf#page=2","Abrir facsímil")</f>
        <v>Abrir facsímil</v>
      </c>
      <c r="K298" s="3" t="s">
        <v>31</v>
      </c>
    </row>
    <row r="299" spans="1:11" ht="42" customHeight="1">
      <c r="A299" s="2" t="s">
        <v>857</v>
      </c>
      <c r="B299" s="2" t="s">
        <v>858</v>
      </c>
      <c r="C299" s="2" t="s">
        <v>54</v>
      </c>
      <c r="D299" s="2" t="s">
        <v>55</v>
      </c>
      <c r="E299" s="5">
        <v>-27708</v>
      </c>
      <c r="F299" s="3" t="s">
        <v>864</v>
      </c>
      <c r="G299" s="3" t="s">
        <v>37</v>
      </c>
      <c r="H299" s="2" t="s">
        <v>29</v>
      </c>
      <c r="I299" s="2" t="s">
        <v>866</v>
      </c>
      <c r="J299" s="3" t="str">
        <f>HYPERLINK("https://www.boe.es/gazeta/dias/1824/02/19/pdfs/GMD-1824-23.pdf#page=3","Abrir facsímil")</f>
        <v>Abrir facsímil</v>
      </c>
      <c r="K299" s="3" t="s">
        <v>31</v>
      </c>
    </row>
    <row r="300" spans="1:11" ht="42" customHeight="1">
      <c r="A300" s="2" t="s">
        <v>857</v>
      </c>
      <c r="B300" s="2" t="s">
        <v>858</v>
      </c>
      <c r="C300" s="2" t="s">
        <v>49</v>
      </c>
      <c r="D300" s="2" t="s">
        <v>18</v>
      </c>
      <c r="E300" s="5">
        <v>-27706</v>
      </c>
      <c r="F300" s="3" t="s">
        <v>211</v>
      </c>
      <c r="G300" s="3" t="s">
        <v>104</v>
      </c>
      <c r="H300" s="2" t="s">
        <v>29</v>
      </c>
      <c r="I300" s="2" t="s">
        <v>867</v>
      </c>
      <c r="J300" s="3" t="str">
        <f>HYPERLINK("https://www.boe.es/gazeta/dias/1824/02/21/pdfs/GMD-1824-24.pdf#page=1","Abrir facsímil")</f>
        <v>Abrir facsímil</v>
      </c>
      <c r="K300" s="3" t="s">
        <v>31</v>
      </c>
    </row>
    <row r="301" spans="1:11" ht="42" customHeight="1">
      <c r="A301" s="2" t="s">
        <v>857</v>
      </c>
      <c r="B301" s="2" t="s">
        <v>858</v>
      </c>
      <c r="C301" s="2" t="s">
        <v>26</v>
      </c>
      <c r="D301" s="2" t="s">
        <v>18</v>
      </c>
      <c r="E301" s="5">
        <v>-27706</v>
      </c>
      <c r="F301" s="3" t="s">
        <v>211</v>
      </c>
      <c r="G301" s="3" t="s">
        <v>90</v>
      </c>
      <c r="H301" s="2" t="s">
        <v>29</v>
      </c>
      <c r="I301" s="2" t="s">
        <v>868</v>
      </c>
      <c r="J301" s="3" t="str">
        <f>HYPERLINK("https://www.boe.es/gazeta/dias/1824/02/21/pdfs/GMD-1824-24.pdf#page=2","Abrir facsímil")</f>
        <v>Abrir facsímil</v>
      </c>
      <c r="K301" s="3" t="s">
        <v>31</v>
      </c>
    </row>
    <row r="302" spans="1:11" ht="42" customHeight="1">
      <c r="A302" s="2" t="s">
        <v>857</v>
      </c>
      <c r="B302" s="2" t="s">
        <v>858</v>
      </c>
      <c r="C302" s="2" t="s">
        <v>301</v>
      </c>
      <c r="D302" s="2" t="s">
        <v>18</v>
      </c>
      <c r="E302" s="5">
        <v>-27706</v>
      </c>
      <c r="F302" s="3" t="s">
        <v>211</v>
      </c>
      <c r="G302" s="3" t="s">
        <v>37</v>
      </c>
      <c r="H302" s="2" t="s">
        <v>29</v>
      </c>
      <c r="I302" s="2" t="s">
        <v>869</v>
      </c>
      <c r="J302" s="3" t="str">
        <f>HYPERLINK("https://www.boe.es/gazeta/dias/1824/02/21/pdfs/GMD-1824-24.pdf#page=3","Abrir facsímil")</f>
        <v>Abrir facsímil</v>
      </c>
      <c r="K302" s="3" t="s">
        <v>31</v>
      </c>
    </row>
    <row r="303" spans="1:11" ht="42" customHeight="1">
      <c r="A303" s="2" t="s">
        <v>857</v>
      </c>
      <c r="B303" s="2" t="s">
        <v>858</v>
      </c>
      <c r="C303" s="2" t="s">
        <v>155</v>
      </c>
      <c r="D303" s="2" t="s">
        <v>18</v>
      </c>
      <c r="E303" s="5">
        <v>-27703</v>
      </c>
      <c r="F303" s="3" t="s">
        <v>870</v>
      </c>
      <c r="G303" s="3" t="s">
        <v>90</v>
      </c>
      <c r="H303" s="2" t="s">
        <v>29</v>
      </c>
      <c r="I303" s="2" t="s">
        <v>871</v>
      </c>
      <c r="J303" s="3" t="str">
        <f>HYPERLINK("https://www.boe.es/gazeta/dias/1824/02/24/pdfs/GMD-1824-25.pdf#page=2","Abrir facsímil")</f>
        <v>Abrir facsímil</v>
      </c>
      <c r="K303" s="3" t="s">
        <v>31</v>
      </c>
    </row>
    <row r="304" spans="1:11" ht="42" customHeight="1">
      <c r="A304" s="2" t="s">
        <v>857</v>
      </c>
      <c r="B304" s="2" t="s">
        <v>858</v>
      </c>
      <c r="C304" s="2" t="s">
        <v>17</v>
      </c>
      <c r="D304" s="2" t="s">
        <v>18</v>
      </c>
      <c r="E304" s="5">
        <v>-27696</v>
      </c>
      <c r="F304" s="3" t="s">
        <v>872</v>
      </c>
      <c r="G304" s="3" t="s">
        <v>104</v>
      </c>
      <c r="H304" s="2" t="s">
        <v>29</v>
      </c>
      <c r="I304" s="2" t="s">
        <v>873</v>
      </c>
      <c r="J304" s="3" t="str">
        <f>HYPERLINK("https://www.boe.es/gazeta/dias/1824/03/02/pdfs/GMD-1824-28.pdf#page=1","Abrir facsímil")</f>
        <v>Abrir facsímil</v>
      </c>
      <c r="K304" s="3" t="s">
        <v>31</v>
      </c>
    </row>
    <row r="305" spans="1:11" ht="42" customHeight="1">
      <c r="A305" s="2" t="s">
        <v>857</v>
      </c>
      <c r="B305" s="2" t="s">
        <v>858</v>
      </c>
      <c r="C305" s="2" t="s">
        <v>34</v>
      </c>
      <c r="D305" s="2" t="s">
        <v>35</v>
      </c>
      <c r="E305" s="5">
        <v>-27696</v>
      </c>
      <c r="F305" s="3" t="s">
        <v>872</v>
      </c>
      <c r="G305" s="3" t="s">
        <v>90</v>
      </c>
      <c r="H305" s="2" t="s">
        <v>29</v>
      </c>
      <c r="I305" s="2" t="s">
        <v>874</v>
      </c>
      <c r="J305" s="3" t="str">
        <f>HYPERLINK("https://www.boe.es/gazeta/dias/1824/03/02/pdfs/GMD-1824-28.pdf#page=2","Abrir facsímil")</f>
        <v>Abrir facsímil</v>
      </c>
      <c r="K305" s="3" t="s">
        <v>31</v>
      </c>
    </row>
    <row r="306" spans="1:11" ht="42" customHeight="1">
      <c r="A306" s="2" t="s">
        <v>857</v>
      </c>
      <c r="B306" s="2" t="s">
        <v>858</v>
      </c>
      <c r="C306" s="2" t="s">
        <v>17</v>
      </c>
      <c r="D306" s="2" t="s">
        <v>18</v>
      </c>
      <c r="E306" s="5">
        <v>-27689</v>
      </c>
      <c r="F306" s="3" t="s">
        <v>200</v>
      </c>
      <c r="G306" s="3" t="s">
        <v>90</v>
      </c>
      <c r="H306" s="2" t="s">
        <v>29</v>
      </c>
      <c r="I306" s="2" t="s">
        <v>875</v>
      </c>
      <c r="J306" s="3" t="str">
        <f>HYPERLINK("https://www.boe.es/gazeta/dias/1824/03/09/pdfs/GMD-1824-31.pdf#page=2","Abrir facsímil")</f>
        <v>Abrir facsímil</v>
      </c>
      <c r="K306" s="3" t="s">
        <v>31</v>
      </c>
    </row>
    <row r="307" spans="1:11" ht="42" customHeight="1">
      <c r="A307" s="2" t="s">
        <v>857</v>
      </c>
      <c r="B307" s="2" t="s">
        <v>858</v>
      </c>
      <c r="C307" s="2" t="s">
        <v>54</v>
      </c>
      <c r="D307" s="2" t="s">
        <v>55</v>
      </c>
      <c r="E307" s="5">
        <v>-27687</v>
      </c>
      <c r="F307" s="3" t="s">
        <v>302</v>
      </c>
      <c r="G307" s="3" t="s">
        <v>37</v>
      </c>
      <c r="H307" s="2" t="s">
        <v>29</v>
      </c>
      <c r="I307" s="2" t="s">
        <v>876</v>
      </c>
      <c r="J307" s="3" t="str">
        <f>HYPERLINK("https://www.boe.es/gazeta/dias/1824/03/11/pdfs/GMD-1824-32.pdf#page=3","Abrir facsímil")</f>
        <v>Abrir facsímil</v>
      </c>
      <c r="K307" s="3" t="s">
        <v>31</v>
      </c>
    </row>
    <row r="308" spans="1:11" ht="42" customHeight="1">
      <c r="A308" s="2" t="s">
        <v>857</v>
      </c>
      <c r="B308" s="2" t="s">
        <v>858</v>
      </c>
      <c r="C308" s="2" t="s">
        <v>54</v>
      </c>
      <c r="D308" s="2" t="s">
        <v>55</v>
      </c>
      <c r="E308" s="5">
        <v>-27673</v>
      </c>
      <c r="F308" s="3" t="s">
        <v>877</v>
      </c>
      <c r="G308" s="3" t="s">
        <v>104</v>
      </c>
      <c r="H308" s="2" t="s">
        <v>29</v>
      </c>
      <c r="I308" s="2" t="s">
        <v>878</v>
      </c>
      <c r="J308" s="3" t="str">
        <f>HYPERLINK("https://www.boe.es/gazeta/dias/1824/03/25/pdfs/GMD-1824-39.pdf#page=1","Abrir facsímil")</f>
        <v>Abrir facsímil</v>
      </c>
      <c r="K308" s="3" t="s">
        <v>31</v>
      </c>
    </row>
    <row r="309" spans="1:11" ht="42" customHeight="1">
      <c r="A309" s="2" t="s">
        <v>857</v>
      </c>
      <c r="B309" s="2" t="s">
        <v>858</v>
      </c>
      <c r="C309" s="2" t="s">
        <v>54</v>
      </c>
      <c r="D309" s="2" t="s">
        <v>55</v>
      </c>
      <c r="E309" s="5">
        <v>-27659</v>
      </c>
      <c r="F309" s="3" t="s">
        <v>215</v>
      </c>
      <c r="G309" s="3" t="s">
        <v>104</v>
      </c>
      <c r="H309" s="2" t="s">
        <v>29</v>
      </c>
      <c r="I309" s="2" t="s">
        <v>879</v>
      </c>
      <c r="J309" s="3" t="str">
        <f>HYPERLINK("https://www.boe.es/gazeta/dias/1824/04/08/pdfs/GMD-1824-46.pdf#page=1","Abrir facsímil")</f>
        <v>Abrir facsímil</v>
      </c>
      <c r="K309" s="3" t="s">
        <v>31</v>
      </c>
    </row>
    <row r="310" spans="1:11" ht="42" customHeight="1">
      <c r="A310" s="2" t="s">
        <v>857</v>
      </c>
      <c r="B310" s="2" t="s">
        <v>858</v>
      </c>
      <c r="C310" s="2" t="s">
        <v>34</v>
      </c>
      <c r="D310" s="2" t="s">
        <v>35</v>
      </c>
      <c r="E310" s="5">
        <v>-27657</v>
      </c>
      <c r="F310" s="3" t="s">
        <v>94</v>
      </c>
      <c r="G310" s="3" t="s">
        <v>104</v>
      </c>
      <c r="H310" s="2" t="s">
        <v>29</v>
      </c>
      <c r="I310" s="2" t="s">
        <v>880</v>
      </c>
      <c r="J310" s="3" t="str">
        <f>HYPERLINK("https://www.boe.es/gazeta/dias/1824/04/10/pdfs/GMD-1824-47.pdf#page=1","Abrir facsímil")</f>
        <v>Abrir facsímil</v>
      </c>
      <c r="K310" s="3" t="s">
        <v>31</v>
      </c>
    </row>
    <row r="311" spans="1:11" ht="42" customHeight="1">
      <c r="A311" s="2" t="s">
        <v>881</v>
      </c>
      <c r="B311" s="2" t="s">
        <v>882</v>
      </c>
      <c r="C311" s="2" t="s">
        <v>54</v>
      </c>
      <c r="D311" s="2" t="s">
        <v>55</v>
      </c>
      <c r="E311" s="5">
        <v>-27528</v>
      </c>
      <c r="F311" s="3" t="s">
        <v>169</v>
      </c>
      <c r="G311" s="3" t="s">
        <v>104</v>
      </c>
      <c r="H311" s="2" t="s">
        <v>29</v>
      </c>
      <c r="I311" s="2" t="s">
        <v>883</v>
      </c>
      <c r="J311" s="3" t="str">
        <f>HYPERLINK("https://www.boe.es/gazeta/dias/1824/08/17/pdfs/GMD-1824-103.pdf#page=1","Abrir facsímil")</f>
        <v>Abrir facsímil</v>
      </c>
      <c r="K311" s="3" t="s">
        <v>31</v>
      </c>
    </row>
    <row r="312" spans="1:11" ht="42" customHeight="1">
      <c r="A312" s="2" t="s">
        <v>884</v>
      </c>
      <c r="B312" s="2" t="s">
        <v>884</v>
      </c>
      <c r="C312" s="2" t="s">
        <v>54</v>
      </c>
      <c r="D312" s="2" t="s">
        <v>55</v>
      </c>
      <c r="E312" s="5">
        <v>-27748</v>
      </c>
      <c r="F312" s="3" t="s">
        <v>444</v>
      </c>
      <c r="G312" s="3" t="s">
        <v>445</v>
      </c>
      <c r="H312" s="2" t="s">
        <v>29</v>
      </c>
      <c r="I312" s="2" t="s">
        <v>885</v>
      </c>
      <c r="J312" s="3" t="str">
        <f>HYPERLINK("https://www.boe.es/gazeta/dias/1824/01/10/pdfs/GMD-1824-5.pdf#page=3","Abrir facsímil")</f>
        <v>Abrir facsímil</v>
      </c>
      <c r="K312" s="3" t="s">
        <v>31</v>
      </c>
    </row>
    <row r="313" spans="1:11" ht="42" customHeight="1">
      <c r="A313" s="2" t="s">
        <v>884</v>
      </c>
      <c r="B313" s="2" t="s">
        <v>884</v>
      </c>
      <c r="C313" s="2" t="s">
        <v>34</v>
      </c>
      <c r="D313" s="2" t="s">
        <v>35</v>
      </c>
      <c r="E313" s="5">
        <v>-27738</v>
      </c>
      <c r="F313" s="3" t="s">
        <v>517</v>
      </c>
      <c r="G313" s="3" t="s">
        <v>28</v>
      </c>
      <c r="H313" s="2" t="s">
        <v>29</v>
      </c>
      <c r="I313" s="2" t="s">
        <v>886</v>
      </c>
      <c r="J313" s="3" t="str">
        <f>HYPERLINK("https://www.boe.es/gazeta/dias/1824/01/20/pdfs/GMD-1824-9.pdf#page=4","Abrir facsímil")</f>
        <v>Abrir facsímil</v>
      </c>
      <c r="K313" s="3" t="s">
        <v>31</v>
      </c>
    </row>
    <row r="314" spans="1:11" ht="42" customHeight="1">
      <c r="A314" s="2" t="s">
        <v>884</v>
      </c>
      <c r="B314" s="2" t="s">
        <v>884</v>
      </c>
      <c r="C314" s="2" t="s">
        <v>34</v>
      </c>
      <c r="D314" s="2" t="s">
        <v>35</v>
      </c>
      <c r="E314" s="5">
        <v>-27524</v>
      </c>
      <c r="F314" s="3" t="s">
        <v>887</v>
      </c>
      <c r="G314" s="3" t="s">
        <v>37</v>
      </c>
      <c r="H314" s="2" t="s">
        <v>29</v>
      </c>
      <c r="I314" s="2" t="s">
        <v>888</v>
      </c>
      <c r="J314" s="3" t="str">
        <f>HYPERLINK("https://www.boe.es/gazeta/dias/1824/08/21/pdfs/GMD-1824-105.pdf#page=3","Abrir facsímil")</f>
        <v>Abrir facsímil</v>
      </c>
      <c r="K314" s="3" t="s">
        <v>31</v>
      </c>
    </row>
    <row r="315" spans="1:11" ht="42" customHeight="1">
      <c r="A315" s="2" t="s">
        <v>889</v>
      </c>
      <c r="B315" s="2" t="s">
        <v>890</v>
      </c>
      <c r="C315" s="2" t="s">
        <v>26</v>
      </c>
      <c r="D315" s="2" t="s">
        <v>18</v>
      </c>
      <c r="E315" s="5">
        <v>-27582</v>
      </c>
      <c r="F315" s="3" t="s">
        <v>123</v>
      </c>
      <c r="G315" s="3" t="s">
        <v>28</v>
      </c>
      <c r="H315" s="2" t="s">
        <v>29</v>
      </c>
      <c r="I315" s="2" t="s">
        <v>891</v>
      </c>
      <c r="J315" s="3" t="str">
        <f>HYPERLINK("https://www.boe.es/gazeta/dias/1824/06/24/pdfs/GMD-1824-80.pdf#page=4","Abrir facsímil")</f>
        <v>Abrir facsímil</v>
      </c>
      <c r="K315" s="3" t="s">
        <v>31</v>
      </c>
    </row>
    <row r="316" spans="1:11" ht="42" customHeight="1">
      <c r="A316" s="2" t="s">
        <v>892</v>
      </c>
      <c r="B316" s="2" t="s">
        <v>892</v>
      </c>
      <c r="C316" s="2" t="s">
        <v>54</v>
      </c>
      <c r="D316" s="2" t="s">
        <v>55</v>
      </c>
      <c r="E316" s="5">
        <v>-27416</v>
      </c>
      <c r="F316" s="3" t="s">
        <v>115</v>
      </c>
      <c r="G316" s="3" t="s">
        <v>37</v>
      </c>
      <c r="H316" s="2" t="s">
        <v>29</v>
      </c>
      <c r="I316" s="2" t="s">
        <v>893</v>
      </c>
      <c r="J316" s="3" t="str">
        <f>HYPERLINK("https://www.boe.es/gazeta/dias/1824/12/07/pdfs/GMD-1824-154.pdf#page=3","Abrir facsímil")</f>
        <v>Abrir facsímil</v>
      </c>
      <c r="K316" s="3" t="s">
        <v>31</v>
      </c>
    </row>
    <row r="317" spans="1:11" ht="42" customHeight="1">
      <c r="A317" s="2" t="s">
        <v>894</v>
      </c>
      <c r="B317" s="2" t="s">
        <v>894</v>
      </c>
      <c r="C317" s="2" t="s">
        <v>54</v>
      </c>
      <c r="D317" s="2" t="s">
        <v>55</v>
      </c>
      <c r="E317" s="5">
        <v>-27724</v>
      </c>
      <c r="F317" s="3" t="s">
        <v>708</v>
      </c>
      <c r="G317" s="3" t="s">
        <v>37</v>
      </c>
      <c r="H317" s="2" t="s">
        <v>29</v>
      </c>
      <c r="I317" s="2" t="s">
        <v>895</v>
      </c>
      <c r="J317" s="3" t="str">
        <f>HYPERLINK("https://www.boe.es/gazeta/dias/1824/02/03/pdfs/GMD-1824-16.pdf#page=3","Abrir facsímil")</f>
        <v>Abrir facsímil</v>
      </c>
      <c r="K317" s="3" t="s">
        <v>31</v>
      </c>
    </row>
    <row r="318" spans="1:11" ht="42" customHeight="1">
      <c r="A318" s="2" t="s">
        <v>896</v>
      </c>
      <c r="B318" s="2" t="s">
        <v>897</v>
      </c>
      <c r="C318" s="2" t="s">
        <v>54</v>
      </c>
      <c r="D318" s="2" t="s">
        <v>55</v>
      </c>
      <c r="E318" s="5">
        <v>-27484</v>
      </c>
      <c r="F318" s="3" t="s">
        <v>659</v>
      </c>
      <c r="G318" s="3" t="s">
        <v>37</v>
      </c>
      <c r="H318" s="2" t="s">
        <v>29</v>
      </c>
      <c r="I318" s="2" t="s">
        <v>898</v>
      </c>
      <c r="J318" s="3" t="str">
        <f>HYPERLINK("https://www.boe.es/gazeta/dias/1824/09/30/pdfs/GMD-1824-125.pdf#page=3","Abrir facsímil")</f>
        <v>Abrir facsímil</v>
      </c>
      <c r="K318" s="3" t="s">
        <v>31</v>
      </c>
    </row>
    <row r="319" spans="1:11" ht="42" customHeight="1">
      <c r="A319" s="2" t="s">
        <v>899</v>
      </c>
      <c r="B319" s="2" t="s">
        <v>900</v>
      </c>
      <c r="C319" s="2" t="s">
        <v>54</v>
      </c>
      <c r="D319" s="2" t="s">
        <v>55</v>
      </c>
      <c r="E319" s="5">
        <v>-27398</v>
      </c>
      <c r="F319" s="3" t="s">
        <v>387</v>
      </c>
      <c r="G319" s="3" t="s">
        <v>37</v>
      </c>
      <c r="H319" s="2" t="s">
        <v>29</v>
      </c>
      <c r="I319" s="2" t="s">
        <v>901</v>
      </c>
      <c r="J319" s="3" t="str">
        <f>HYPERLINK("https://www.boe.es/gazeta/dias/1824/12/25/pdfs/GMD-1824-162.pdf#page=3","Abrir facsímil")</f>
        <v>Abrir facsímil</v>
      </c>
      <c r="K319" s="3" t="s">
        <v>31</v>
      </c>
    </row>
    <row r="320" spans="1:11" ht="42" customHeight="1">
      <c r="A320" s="2" t="s">
        <v>902</v>
      </c>
      <c r="B320" s="2" t="s">
        <v>903</v>
      </c>
      <c r="C320" s="2" t="s">
        <v>54</v>
      </c>
      <c r="D320" s="2" t="s">
        <v>55</v>
      </c>
      <c r="E320" s="5">
        <v>-27416</v>
      </c>
      <c r="F320" s="3" t="s">
        <v>115</v>
      </c>
      <c r="G320" s="3" t="s">
        <v>37</v>
      </c>
      <c r="H320" s="2" t="s">
        <v>29</v>
      </c>
      <c r="I320" s="2" t="s">
        <v>904</v>
      </c>
      <c r="J320" s="3" t="str">
        <f>HYPERLINK("https://www.boe.es/gazeta/dias/1824/12/07/pdfs/GMD-1824-154.pdf#page=3","Abrir facsímil")</f>
        <v>Abrir facsímil</v>
      </c>
      <c r="K320" s="3" t="s">
        <v>31</v>
      </c>
    </row>
    <row r="321" spans="1:11" ht="42" customHeight="1">
      <c r="A321" s="2" t="s">
        <v>905</v>
      </c>
      <c r="B321" s="2" t="s">
        <v>906</v>
      </c>
      <c r="C321" s="2" t="s">
        <v>54</v>
      </c>
      <c r="D321" s="2" t="s">
        <v>55</v>
      </c>
      <c r="E321" s="5">
        <v>-27517</v>
      </c>
      <c r="F321" s="3" t="s">
        <v>173</v>
      </c>
      <c r="G321" s="3" t="s">
        <v>28</v>
      </c>
      <c r="H321" s="2" t="s">
        <v>29</v>
      </c>
      <c r="I321" s="2" t="s">
        <v>907</v>
      </c>
      <c r="J321" s="3" t="str">
        <f>HYPERLINK("https://www.boe.es/gazeta/dias/1824/08/28/pdfs/GMD-1824-110.pdf#page=4","Abrir facsímil")</f>
        <v>Abrir facsímil</v>
      </c>
      <c r="K321" s="3" t="s">
        <v>31</v>
      </c>
    </row>
    <row r="322" spans="1:11" ht="42" customHeight="1">
      <c r="A322" s="2" t="s">
        <v>908</v>
      </c>
      <c r="B322" s="2" t="s">
        <v>909</v>
      </c>
      <c r="C322" s="2" t="s">
        <v>54</v>
      </c>
      <c r="D322" s="2" t="s">
        <v>55</v>
      </c>
      <c r="E322" s="5">
        <v>-27636</v>
      </c>
      <c r="F322" s="3" t="s">
        <v>910</v>
      </c>
      <c r="G322" s="3" t="s">
        <v>37</v>
      </c>
      <c r="H322" s="2" t="s">
        <v>29</v>
      </c>
      <c r="I322" s="2" t="s">
        <v>911</v>
      </c>
      <c r="J322" s="3" t="str">
        <f>HYPERLINK("https://www.boe.es/gazeta/dias/1824/05/01/pdfs/GMD-1824-56.pdf#page=3","Abrir facsímil")</f>
        <v>Abrir facsímil</v>
      </c>
      <c r="K322" s="3" t="s">
        <v>31</v>
      </c>
    </row>
    <row r="323" spans="1:11" ht="42" customHeight="1">
      <c r="A323" s="2" t="s">
        <v>912</v>
      </c>
      <c r="B323" s="2" t="s">
        <v>913</v>
      </c>
      <c r="C323" s="2" t="s">
        <v>54</v>
      </c>
      <c r="D323" s="2" t="s">
        <v>55</v>
      </c>
      <c r="E323" s="5">
        <v>-27701</v>
      </c>
      <c r="F323" s="3" t="s">
        <v>914</v>
      </c>
      <c r="G323" s="3" t="s">
        <v>37</v>
      </c>
      <c r="H323" s="2" t="s">
        <v>29</v>
      </c>
      <c r="I323" s="2" t="s">
        <v>915</v>
      </c>
      <c r="J323" s="3" t="str">
        <f>HYPERLINK("https://www.boe.es/gazeta/dias/1824/02/26/pdfs/GMD-1824-26.pdf#page=3","Abrir facsímil")</f>
        <v>Abrir facsímil</v>
      </c>
      <c r="K323" s="3" t="s">
        <v>31</v>
      </c>
    </row>
    <row r="324" spans="1:11" ht="42" customHeight="1">
      <c r="A324" s="2" t="s">
        <v>916</v>
      </c>
      <c r="B324" s="2" t="s">
        <v>916</v>
      </c>
      <c r="C324" s="2" t="s">
        <v>54</v>
      </c>
      <c r="D324" s="2" t="s">
        <v>55</v>
      </c>
      <c r="E324" s="5">
        <v>-27752</v>
      </c>
      <c r="F324" s="3" t="s">
        <v>442</v>
      </c>
      <c r="G324" s="3" t="s">
        <v>28</v>
      </c>
      <c r="H324" s="2" t="s">
        <v>29</v>
      </c>
      <c r="I324" s="2" t="s">
        <v>917</v>
      </c>
      <c r="J324" s="3" t="str">
        <f>HYPERLINK("https://www.boe.es/gazeta/dias/1824/01/06/pdfs/GMD-1824-3.pdf#page=4","Abrir facsímil")</f>
        <v>Abrir facsímil</v>
      </c>
      <c r="K324" s="3" t="s">
        <v>31</v>
      </c>
    </row>
    <row r="325" spans="1:11" ht="42" customHeight="1">
      <c r="A325" s="2" t="s">
        <v>918</v>
      </c>
      <c r="B325" s="2" t="s">
        <v>919</v>
      </c>
      <c r="C325" s="2" t="s">
        <v>34</v>
      </c>
      <c r="D325" s="2" t="s">
        <v>35</v>
      </c>
      <c r="E325" s="5">
        <v>-27631</v>
      </c>
      <c r="F325" s="3" t="s">
        <v>322</v>
      </c>
      <c r="G325" s="3" t="s">
        <v>28</v>
      </c>
      <c r="H325" s="2" t="s">
        <v>29</v>
      </c>
      <c r="I325" s="2" t="s">
        <v>920</v>
      </c>
      <c r="J325" s="3" t="str">
        <f>HYPERLINK("https://www.boe.es/gazeta/dias/1824/05/06/pdfs/GMD-1824-58.pdf#page=4","Abrir facsímil")</f>
        <v>Abrir facsímil</v>
      </c>
      <c r="K325" s="3" t="s">
        <v>31</v>
      </c>
    </row>
    <row r="326" spans="1:11" ht="42" customHeight="1">
      <c r="A326" s="2" t="s">
        <v>921</v>
      </c>
      <c r="B326" s="2" t="s">
        <v>921</v>
      </c>
      <c r="C326" s="2" t="s">
        <v>54</v>
      </c>
      <c r="D326" s="2" t="s">
        <v>55</v>
      </c>
      <c r="E326" s="5">
        <v>-27736</v>
      </c>
      <c r="F326" s="3" t="s">
        <v>56</v>
      </c>
      <c r="G326" s="3" t="s">
        <v>37</v>
      </c>
      <c r="H326" s="2" t="s">
        <v>29</v>
      </c>
      <c r="I326" s="2" t="s">
        <v>922</v>
      </c>
      <c r="J326" s="3" t="str">
        <f>HYPERLINK("https://www.boe.es/gazeta/dias/1824/01/22/pdfs/GMD-1824-10.pdf#page=3","Abrir facsímil")</f>
        <v>Abrir facsímil</v>
      </c>
      <c r="K326" s="3" t="s">
        <v>31</v>
      </c>
    </row>
    <row r="327" spans="1:11" ht="42" customHeight="1">
      <c r="A327" s="2" t="s">
        <v>923</v>
      </c>
      <c r="B327" s="2" t="s">
        <v>924</v>
      </c>
      <c r="C327" s="2" t="s">
        <v>54</v>
      </c>
      <c r="D327" s="2" t="s">
        <v>590</v>
      </c>
      <c r="E327" s="5">
        <v>-27726</v>
      </c>
      <c r="F327" s="3" t="s">
        <v>925</v>
      </c>
      <c r="G327" s="3" t="s">
        <v>104</v>
      </c>
      <c r="H327" s="2" t="s">
        <v>29</v>
      </c>
      <c r="I327" s="2" t="s">
        <v>926</v>
      </c>
      <c r="J327" s="3" t="str">
        <f>HYPERLINK("https://www.boe.es/gazeta/dias/1824/02/01/pdfs/GMD-1824-15E.pdf#page=1","Abrir facsímil")</f>
        <v>Abrir facsímil</v>
      </c>
      <c r="K327" s="3" t="s">
        <v>31</v>
      </c>
    </row>
    <row r="328" spans="1:11" ht="42" customHeight="1">
      <c r="A328" s="2" t="s">
        <v>927</v>
      </c>
      <c r="B328" s="2" t="s">
        <v>928</v>
      </c>
      <c r="C328" s="2" t="s">
        <v>54</v>
      </c>
      <c r="D328" s="2" t="s">
        <v>55</v>
      </c>
      <c r="E328" s="5">
        <v>-27528</v>
      </c>
      <c r="F328" s="3" t="s">
        <v>169</v>
      </c>
      <c r="G328" s="3" t="s">
        <v>28</v>
      </c>
      <c r="H328" s="2" t="s">
        <v>29</v>
      </c>
      <c r="I328" s="2" t="s">
        <v>929</v>
      </c>
      <c r="J328" s="3" t="str">
        <f>HYPERLINK("https://www.boe.es/gazeta/dias/1824/08/17/pdfs/GMD-1824-103.pdf#page=4","Abrir facsímil")</f>
        <v>Abrir facsímil</v>
      </c>
      <c r="K328" s="3" t="s">
        <v>31</v>
      </c>
    </row>
    <row r="329" spans="1:11" ht="42" customHeight="1">
      <c r="A329" s="2" t="s">
        <v>927</v>
      </c>
      <c r="B329" s="2" t="s">
        <v>928</v>
      </c>
      <c r="C329" s="2" t="s">
        <v>54</v>
      </c>
      <c r="D329" s="2" t="s">
        <v>55</v>
      </c>
      <c r="E329" s="5">
        <v>-27521</v>
      </c>
      <c r="F329" s="3" t="s">
        <v>930</v>
      </c>
      <c r="G329" s="3" t="s">
        <v>90</v>
      </c>
      <c r="H329" s="2" t="s">
        <v>29</v>
      </c>
      <c r="I329" s="2" t="s">
        <v>931</v>
      </c>
      <c r="J329" s="3" t="str">
        <f>HYPERLINK("https://www.boe.es/gazeta/dias/1824/08/24/pdfs/GMD-1824-106.pdf#page=2","Abrir facsímil")</f>
        <v>Abrir facsímil</v>
      </c>
      <c r="K329" s="3" t="s">
        <v>31</v>
      </c>
    </row>
    <row r="330" spans="1:11" ht="42" customHeight="1">
      <c r="A330" s="2" t="s">
        <v>927</v>
      </c>
      <c r="B330" s="2" t="s">
        <v>928</v>
      </c>
      <c r="C330" s="2" t="s">
        <v>54</v>
      </c>
      <c r="D330" s="2" t="s">
        <v>590</v>
      </c>
      <c r="E330" s="5">
        <v>-27521</v>
      </c>
      <c r="F330" s="3" t="s">
        <v>591</v>
      </c>
      <c r="G330" s="3" t="s">
        <v>104</v>
      </c>
      <c r="H330" s="2" t="s">
        <v>29</v>
      </c>
      <c r="I330" s="2" t="s">
        <v>932</v>
      </c>
      <c r="J330" s="3" t="str">
        <f>HYPERLINK("https://www.boe.es/gazeta/dias/1824/08/24/pdfs/GMD-1824-107E.pdf#page=1","Abrir facsímil")</f>
        <v>Abrir facsímil</v>
      </c>
      <c r="K330" s="3" t="s">
        <v>31</v>
      </c>
    </row>
    <row r="331" spans="1:11" ht="42" customHeight="1">
      <c r="A331" s="2" t="s">
        <v>933</v>
      </c>
      <c r="B331" s="2" t="s">
        <v>934</v>
      </c>
      <c r="C331" s="2" t="s">
        <v>34</v>
      </c>
      <c r="D331" s="2" t="s">
        <v>35</v>
      </c>
      <c r="E331" s="5">
        <v>-27470</v>
      </c>
      <c r="F331" s="3" t="s">
        <v>89</v>
      </c>
      <c r="G331" s="3" t="s">
        <v>37</v>
      </c>
      <c r="H331" s="2" t="s">
        <v>29</v>
      </c>
      <c r="I331" s="2" t="s">
        <v>935</v>
      </c>
      <c r="J331" s="3" t="str">
        <f>HYPERLINK("https://www.boe.es/gazeta/dias/1824/10/14/pdfs/GMD-1824-131.pdf#page=3","Abrir facsímil")</f>
        <v>Abrir facsímil</v>
      </c>
      <c r="K331" s="3" t="s">
        <v>31</v>
      </c>
    </row>
    <row r="332" spans="1:11" ht="42" customHeight="1">
      <c r="A332" s="2" t="s">
        <v>936</v>
      </c>
      <c r="B332" s="2" t="s">
        <v>936</v>
      </c>
      <c r="C332" s="2" t="s">
        <v>54</v>
      </c>
      <c r="D332" s="2" t="s">
        <v>55</v>
      </c>
      <c r="E332" s="5">
        <v>-27598</v>
      </c>
      <c r="F332" s="3" t="s">
        <v>937</v>
      </c>
      <c r="G332" s="3" t="s">
        <v>28</v>
      </c>
      <c r="H332" s="2" t="s">
        <v>29</v>
      </c>
      <c r="I332" s="2" t="s">
        <v>938</v>
      </c>
      <c r="J332" s="3" t="str">
        <f>HYPERLINK("https://www.boe.es/gazeta/dias/1824/06/08/pdfs/GMD-1824-73.pdf#page=4","Abrir facsímil")</f>
        <v>Abrir facsímil</v>
      </c>
      <c r="K332" s="3" t="s">
        <v>31</v>
      </c>
    </row>
    <row r="333" spans="1:11" ht="42" customHeight="1">
      <c r="A333" s="2" t="s">
        <v>939</v>
      </c>
      <c r="B333" s="2" t="s">
        <v>940</v>
      </c>
      <c r="C333" s="2" t="s">
        <v>54</v>
      </c>
      <c r="D333" s="2" t="s">
        <v>55</v>
      </c>
      <c r="E333" s="5">
        <v>-27414</v>
      </c>
      <c r="F333" s="3" t="s">
        <v>179</v>
      </c>
      <c r="G333" s="3" t="s">
        <v>37</v>
      </c>
      <c r="H333" s="2" t="s">
        <v>29</v>
      </c>
      <c r="I333" s="2" t="s">
        <v>941</v>
      </c>
      <c r="J333" s="3" t="str">
        <f>HYPERLINK("https://www.boe.es/gazeta/dias/1824/12/09/pdfs/GMD-1824-155.pdf#page=3","Abrir facsímil")</f>
        <v>Abrir facsímil</v>
      </c>
      <c r="K333" s="3" t="s">
        <v>31</v>
      </c>
    </row>
    <row r="334" spans="1:11" ht="42" customHeight="1">
      <c r="A334" s="2" t="s">
        <v>942</v>
      </c>
      <c r="B334" s="2" t="s">
        <v>943</v>
      </c>
      <c r="C334" s="2" t="s">
        <v>17</v>
      </c>
      <c r="D334" s="2" t="s">
        <v>18</v>
      </c>
      <c r="E334" s="5">
        <v>-27484</v>
      </c>
      <c r="F334" s="3" t="s">
        <v>659</v>
      </c>
      <c r="G334" s="3" t="s">
        <v>104</v>
      </c>
      <c r="H334" s="2" t="s">
        <v>29</v>
      </c>
      <c r="I334" s="2" t="s">
        <v>944</v>
      </c>
      <c r="J334" s="3" t="str">
        <f>HYPERLINK("https://www.boe.es/gazeta/dias/1824/09/30/pdfs/GMD-1824-125.pdf#page=1","Abrir facsímil")</f>
        <v>Abrir facsímil</v>
      </c>
      <c r="K334" s="3" t="s">
        <v>31</v>
      </c>
    </row>
    <row r="335" spans="1:11" ht="42" customHeight="1">
      <c r="A335" s="2" t="s">
        <v>945</v>
      </c>
      <c r="B335" s="2" t="s">
        <v>946</v>
      </c>
      <c r="C335" s="2" t="s">
        <v>54</v>
      </c>
      <c r="D335" s="2" t="s">
        <v>55</v>
      </c>
      <c r="E335" s="5">
        <v>-27489</v>
      </c>
      <c r="F335" s="3" t="s">
        <v>59</v>
      </c>
      <c r="G335" s="3" t="s">
        <v>28</v>
      </c>
      <c r="H335" s="2" t="s">
        <v>29</v>
      </c>
      <c r="I335" s="2" t="s">
        <v>947</v>
      </c>
      <c r="J335" s="3" t="str">
        <f>HYPERLINK("https://www.boe.es/gazeta/dias/1824/09/25/pdfs/GMD-1824-123.pdf#page=4","Abrir facsímil")</f>
        <v>Abrir facsímil</v>
      </c>
      <c r="K335" s="3" t="s">
        <v>31</v>
      </c>
    </row>
    <row r="336" spans="1:11" ht="42" customHeight="1">
      <c r="A336" s="2" t="s">
        <v>948</v>
      </c>
      <c r="B336" s="2" t="s">
        <v>949</v>
      </c>
      <c r="C336" s="2" t="s">
        <v>17</v>
      </c>
      <c r="D336" s="2" t="s">
        <v>18</v>
      </c>
      <c r="E336" s="5">
        <v>-27395</v>
      </c>
      <c r="F336" s="3" t="s">
        <v>817</v>
      </c>
      <c r="G336" s="3" t="s">
        <v>28</v>
      </c>
      <c r="H336" s="2" t="s">
        <v>29</v>
      </c>
      <c r="I336" s="2" t="s">
        <v>950</v>
      </c>
      <c r="J336" s="3" t="str">
        <f>HYPERLINK("https://www.boe.es/gazeta/dias/1824/12/28/pdfs/GMD-1824-163.pdf#page=4","Abrir facsímil")</f>
        <v>Abrir facsímil</v>
      </c>
      <c r="K336" s="3" t="s">
        <v>31</v>
      </c>
    </row>
    <row r="337" spans="1:11" ht="42" customHeight="1">
      <c r="A337" s="2" t="s">
        <v>951</v>
      </c>
      <c r="B337" s="2" t="s">
        <v>952</v>
      </c>
      <c r="C337" s="2" t="s">
        <v>17</v>
      </c>
      <c r="D337" s="2" t="s">
        <v>18</v>
      </c>
      <c r="E337" s="5">
        <v>-27447</v>
      </c>
      <c r="F337" s="3" t="s">
        <v>41</v>
      </c>
      <c r="G337" s="3" t="s">
        <v>28</v>
      </c>
      <c r="H337" s="2" t="s">
        <v>29</v>
      </c>
      <c r="I337" s="2" t="s">
        <v>953</v>
      </c>
      <c r="J337" s="3" t="str">
        <f>HYPERLINK("https://www.boe.es/gazeta/dias/1824/11/06/pdfs/GMD-1824-141.pdf#page=4","Abrir facsímil")</f>
        <v>Abrir facsímil</v>
      </c>
      <c r="K337" s="3" t="s">
        <v>31</v>
      </c>
    </row>
    <row r="338" spans="1:11" ht="42" customHeight="1">
      <c r="A338" s="2" t="s">
        <v>954</v>
      </c>
      <c r="B338" s="2" t="s">
        <v>955</v>
      </c>
      <c r="C338" s="2" t="s">
        <v>301</v>
      </c>
      <c r="D338" s="2" t="s">
        <v>18</v>
      </c>
      <c r="E338" s="5">
        <v>-27395</v>
      </c>
      <c r="F338" s="3" t="s">
        <v>817</v>
      </c>
      <c r="G338" s="3" t="s">
        <v>28</v>
      </c>
      <c r="H338" s="2" t="s">
        <v>29</v>
      </c>
      <c r="I338" s="2" t="s">
        <v>956</v>
      </c>
      <c r="J338" s="3" t="str">
        <f>HYPERLINK("https://www.boe.es/gazeta/dias/1824/12/28/pdfs/GMD-1824-163.pdf#page=4","Abrir facsímil")</f>
        <v>Abrir facsímil</v>
      </c>
      <c r="K338" s="3" t="s">
        <v>31</v>
      </c>
    </row>
    <row r="339" spans="1:11" ht="42" customHeight="1">
      <c r="A339" s="2" t="s">
        <v>957</v>
      </c>
      <c r="B339" s="2" t="s">
        <v>958</v>
      </c>
      <c r="C339" s="2" t="s">
        <v>54</v>
      </c>
      <c r="D339" s="2" t="s">
        <v>55</v>
      </c>
      <c r="E339" s="5">
        <v>-27428</v>
      </c>
      <c r="F339" s="3" t="s">
        <v>81</v>
      </c>
      <c r="G339" s="3" t="s">
        <v>37</v>
      </c>
      <c r="H339" s="2" t="s">
        <v>29</v>
      </c>
      <c r="I339" s="2" t="s">
        <v>959</v>
      </c>
      <c r="J339" s="3" t="str">
        <f>HYPERLINK("https://www.boe.es/gazeta/dias/1824/11/25/pdfs/GMD-1824-149.pdf#page=3","Abrir facsímil")</f>
        <v>Abrir facsímil</v>
      </c>
      <c r="K339" s="3" t="s">
        <v>31</v>
      </c>
    </row>
    <row r="340" spans="1:11" ht="42" customHeight="1">
      <c r="A340" s="2" t="s">
        <v>960</v>
      </c>
      <c r="B340" s="2" t="s">
        <v>961</v>
      </c>
      <c r="C340" s="2" t="s">
        <v>54</v>
      </c>
      <c r="D340" s="2" t="s">
        <v>55</v>
      </c>
      <c r="E340" s="5">
        <v>-27631</v>
      </c>
      <c r="F340" s="3" t="s">
        <v>322</v>
      </c>
      <c r="G340" s="3" t="s">
        <v>28</v>
      </c>
      <c r="H340" s="2" t="s">
        <v>29</v>
      </c>
      <c r="I340" s="2" t="s">
        <v>962</v>
      </c>
      <c r="J340" s="3" t="str">
        <f>HYPERLINK("https://www.boe.es/gazeta/dias/1824/05/06/pdfs/GMD-1824-58.pdf#page=4","Abrir facsímil")</f>
        <v>Abrir facsímil</v>
      </c>
      <c r="K340" s="3" t="s">
        <v>31</v>
      </c>
    </row>
    <row r="341" spans="1:11" ht="42" customHeight="1">
      <c r="A341" s="2" t="s">
        <v>963</v>
      </c>
      <c r="B341" s="2" t="s">
        <v>964</v>
      </c>
      <c r="C341" s="2" t="s">
        <v>54</v>
      </c>
      <c r="D341" s="2" t="s">
        <v>55</v>
      </c>
      <c r="E341" s="5">
        <v>-27493</v>
      </c>
      <c r="F341" s="3" t="s">
        <v>63</v>
      </c>
      <c r="G341" s="3" t="s">
        <v>64</v>
      </c>
      <c r="H341" s="2" t="s">
        <v>29</v>
      </c>
      <c r="I341" s="2" t="s">
        <v>965</v>
      </c>
      <c r="J341" s="3" t="str">
        <f>HYPERLINK("https://www.boe.es/gazeta/dias/1824/09/21/pdfs/GMD-1824-121.pdf#page=3","Abrir facsímil")</f>
        <v>Abrir facsímil</v>
      </c>
      <c r="K341" s="3" t="s">
        <v>31</v>
      </c>
    </row>
    <row r="342" spans="1:11" ht="42" customHeight="1">
      <c r="A342" s="2" t="s">
        <v>966</v>
      </c>
      <c r="B342" s="2" t="s">
        <v>967</v>
      </c>
      <c r="C342" s="2" t="s">
        <v>34</v>
      </c>
      <c r="D342" s="2" t="s">
        <v>35</v>
      </c>
      <c r="E342" s="5">
        <v>-27470</v>
      </c>
      <c r="F342" s="3" t="s">
        <v>89</v>
      </c>
      <c r="G342" s="3" t="s">
        <v>28</v>
      </c>
      <c r="H342" s="2" t="s">
        <v>29</v>
      </c>
      <c r="I342" s="2" t="s">
        <v>968</v>
      </c>
      <c r="J342" s="3" t="str">
        <f>HYPERLINK("https://www.boe.es/gazeta/dias/1824/10/14/pdfs/GMD-1824-131.pdf#page=4","Abrir facsímil")</f>
        <v>Abrir facsímil</v>
      </c>
      <c r="K342" s="3" t="s">
        <v>31</v>
      </c>
    </row>
    <row r="343" spans="1:11" ht="42" customHeight="1">
      <c r="A343" s="2" t="s">
        <v>969</v>
      </c>
      <c r="B343" s="2" t="s">
        <v>969</v>
      </c>
      <c r="C343" s="2" t="s">
        <v>34</v>
      </c>
      <c r="D343" s="2" t="s">
        <v>35</v>
      </c>
      <c r="E343" s="5">
        <v>-27717</v>
      </c>
      <c r="F343" s="3" t="s">
        <v>277</v>
      </c>
      <c r="G343" s="3" t="s">
        <v>90</v>
      </c>
      <c r="H343" s="2" t="s">
        <v>29</v>
      </c>
      <c r="I343" s="2" t="s">
        <v>970</v>
      </c>
      <c r="J343" s="3" t="str">
        <f>HYPERLINK("https://www.boe.es/gazeta/dias/1824/02/10/pdfs/GMD-1824-19.pdf#page=2","Abrir facsímil")</f>
        <v>Abrir facsímil</v>
      </c>
      <c r="K343" s="3" t="s">
        <v>31</v>
      </c>
    </row>
    <row r="344" spans="1:11" ht="42" customHeight="1">
      <c r="A344" s="2" t="s">
        <v>971</v>
      </c>
      <c r="B344" s="2" t="s">
        <v>971</v>
      </c>
      <c r="C344" s="2" t="s">
        <v>17</v>
      </c>
      <c r="D344" s="2" t="s">
        <v>18</v>
      </c>
      <c r="E344" s="5">
        <v>-27393</v>
      </c>
      <c r="F344" s="3" t="s">
        <v>148</v>
      </c>
      <c r="G344" s="3" t="s">
        <v>28</v>
      </c>
      <c r="H344" s="2" t="s">
        <v>29</v>
      </c>
      <c r="I344" s="2" t="s">
        <v>972</v>
      </c>
      <c r="J344" s="3" t="str">
        <f>HYPERLINK("https://www.boe.es/gazeta/dias/1824/12/30/pdfs/GMD-1824-164.pdf#page=4","Abrir facsímil")</f>
        <v>Abrir facsímil</v>
      </c>
      <c r="K344" s="3" t="s">
        <v>31</v>
      </c>
    </row>
    <row r="345" spans="1:11" ht="42" customHeight="1">
      <c r="A345" s="2" t="s">
        <v>973</v>
      </c>
      <c r="B345" s="2" t="s">
        <v>974</v>
      </c>
      <c r="C345" s="2" t="s">
        <v>54</v>
      </c>
      <c r="D345" s="2" t="s">
        <v>55</v>
      </c>
      <c r="E345" s="5">
        <v>-27727</v>
      </c>
      <c r="F345" s="3" t="s">
        <v>452</v>
      </c>
      <c r="G345" s="3" t="s">
        <v>28</v>
      </c>
      <c r="H345" s="2" t="s">
        <v>29</v>
      </c>
      <c r="I345" s="2" t="s">
        <v>975</v>
      </c>
      <c r="J345" s="3" t="str">
        <f>HYPERLINK("https://www.boe.es/gazeta/dias/1824/01/31/pdfs/GMD-1824-14.pdf#page=4","Abrir facsímil")</f>
        <v>Abrir facsímil</v>
      </c>
      <c r="K345" s="3" t="s">
        <v>31</v>
      </c>
    </row>
    <row r="346" spans="1:11" ht="42" customHeight="1">
      <c r="A346" s="2" t="s">
        <v>976</v>
      </c>
      <c r="B346" s="2" t="s">
        <v>977</v>
      </c>
      <c r="C346" s="2" t="s">
        <v>72</v>
      </c>
      <c r="D346" s="2" t="s">
        <v>18</v>
      </c>
      <c r="E346" s="5">
        <v>-27477</v>
      </c>
      <c r="F346" s="3" t="s">
        <v>666</v>
      </c>
      <c r="G346" s="3" t="s">
        <v>28</v>
      </c>
      <c r="H346" s="2" t="s">
        <v>29</v>
      </c>
      <c r="I346" s="2" t="s">
        <v>978</v>
      </c>
      <c r="J346" s="3" t="str">
        <f>HYPERLINK("https://www.boe.es/gazeta/dias/1824/10/07/pdfs/GMD-1824-128.pdf#page=4","Abrir facsímil")</f>
        <v>Abrir facsímil</v>
      </c>
      <c r="K346" s="3" t="s">
        <v>31</v>
      </c>
    </row>
    <row r="347" spans="1:11" ht="42" customHeight="1">
      <c r="A347" s="2" t="s">
        <v>979</v>
      </c>
      <c r="B347" s="2" t="s">
        <v>979</v>
      </c>
      <c r="C347" s="2" t="s">
        <v>54</v>
      </c>
      <c r="D347" s="2" t="s">
        <v>55</v>
      </c>
      <c r="E347" s="5">
        <v>-27493</v>
      </c>
      <c r="F347" s="3" t="s">
        <v>63</v>
      </c>
      <c r="G347" s="3" t="s">
        <v>64</v>
      </c>
      <c r="H347" s="2" t="s">
        <v>29</v>
      </c>
      <c r="I347" s="2" t="s">
        <v>980</v>
      </c>
      <c r="J347" s="3" t="str">
        <f>HYPERLINK("https://www.boe.es/gazeta/dias/1824/09/21/pdfs/GMD-1824-121.pdf#page=3","Abrir facsímil")</f>
        <v>Abrir facsímil</v>
      </c>
      <c r="K347" s="3" t="s">
        <v>31</v>
      </c>
    </row>
    <row r="348" spans="1:11" ht="42" customHeight="1">
      <c r="A348" s="2" t="s">
        <v>981</v>
      </c>
      <c r="B348" s="2" t="s">
        <v>982</v>
      </c>
      <c r="C348" s="2" t="s">
        <v>54</v>
      </c>
      <c r="D348" s="2" t="s">
        <v>55</v>
      </c>
      <c r="E348" s="5">
        <v>-27489</v>
      </c>
      <c r="F348" s="3" t="s">
        <v>59</v>
      </c>
      <c r="G348" s="3" t="s">
        <v>28</v>
      </c>
      <c r="H348" s="2" t="s">
        <v>29</v>
      </c>
      <c r="I348" s="2" t="s">
        <v>983</v>
      </c>
      <c r="J348" s="3" t="str">
        <f>HYPERLINK("https://www.boe.es/gazeta/dias/1824/09/25/pdfs/GMD-1824-123.pdf#page=4","Abrir facsímil")</f>
        <v>Abrir facsímil</v>
      </c>
      <c r="K348" s="3" t="s">
        <v>31</v>
      </c>
    </row>
    <row r="349" spans="1:11" ht="42" customHeight="1">
      <c r="A349" s="2" t="s">
        <v>984</v>
      </c>
      <c r="B349" s="2" t="s">
        <v>985</v>
      </c>
      <c r="C349" s="2" t="s">
        <v>54</v>
      </c>
      <c r="D349" s="2" t="s">
        <v>55</v>
      </c>
      <c r="E349" s="5">
        <v>-27566</v>
      </c>
      <c r="F349" s="3" t="s">
        <v>183</v>
      </c>
      <c r="G349" s="3" t="s">
        <v>37</v>
      </c>
      <c r="H349" s="2" t="s">
        <v>29</v>
      </c>
      <c r="I349" s="2" t="s">
        <v>986</v>
      </c>
      <c r="J349" s="3" t="str">
        <f>HYPERLINK("https://www.boe.es/gazeta/dias/1824/07/10/pdfs/GMD-1824-87.pdf#page=3","Abrir facsímil")</f>
        <v>Abrir facsímil</v>
      </c>
      <c r="K349" s="3" t="s">
        <v>31</v>
      </c>
    </row>
    <row r="350" spans="1:11" ht="42" customHeight="1">
      <c r="A350" s="2" t="s">
        <v>987</v>
      </c>
      <c r="B350" s="2" t="s">
        <v>988</v>
      </c>
      <c r="C350" s="2" t="s">
        <v>54</v>
      </c>
      <c r="D350" s="2" t="s">
        <v>55</v>
      </c>
      <c r="E350" s="5">
        <v>-27703</v>
      </c>
      <c r="F350" s="3" t="s">
        <v>870</v>
      </c>
      <c r="G350" s="3" t="s">
        <v>37</v>
      </c>
      <c r="H350" s="2" t="s">
        <v>29</v>
      </c>
      <c r="I350" s="2" t="s">
        <v>989</v>
      </c>
      <c r="J350" s="3" t="str">
        <f>HYPERLINK("https://www.boe.es/gazeta/dias/1824/02/24/pdfs/GMD-1824-25.pdf#page=3","Abrir facsímil")</f>
        <v>Abrir facsímil</v>
      </c>
      <c r="K350" s="3" t="s">
        <v>31</v>
      </c>
    </row>
    <row r="351" spans="1:11" ht="42" customHeight="1">
      <c r="A351" s="2" t="s">
        <v>990</v>
      </c>
      <c r="B351" s="2" t="s">
        <v>991</v>
      </c>
      <c r="C351" s="2" t="s">
        <v>54</v>
      </c>
      <c r="D351" s="2" t="s">
        <v>55</v>
      </c>
      <c r="E351" s="5">
        <v>-27477</v>
      </c>
      <c r="F351" s="3" t="s">
        <v>666</v>
      </c>
      <c r="G351" s="3" t="s">
        <v>104</v>
      </c>
      <c r="H351" s="2" t="s">
        <v>29</v>
      </c>
      <c r="I351" s="2" t="s">
        <v>992</v>
      </c>
      <c r="J351" s="3" t="str">
        <f>HYPERLINK("https://www.boe.es/gazeta/dias/1824/10/07/pdfs/GMD-1824-128.pdf#page=1","Abrir facsímil")</f>
        <v>Abrir facsímil</v>
      </c>
      <c r="K351" s="3" t="s">
        <v>31</v>
      </c>
    </row>
    <row r="352" spans="1:11" ht="42" customHeight="1">
      <c r="A352" s="2" t="s">
        <v>993</v>
      </c>
      <c r="B352" s="2" t="s">
        <v>994</v>
      </c>
      <c r="C352" s="2" t="s">
        <v>54</v>
      </c>
      <c r="D352" s="2" t="s">
        <v>55</v>
      </c>
      <c r="E352" s="5">
        <v>-27393</v>
      </c>
      <c r="F352" s="3" t="s">
        <v>148</v>
      </c>
      <c r="G352" s="3" t="s">
        <v>37</v>
      </c>
      <c r="H352" s="2" t="s">
        <v>29</v>
      </c>
      <c r="I352" s="2" t="s">
        <v>995</v>
      </c>
      <c r="J352" s="3" t="str">
        <f>HYPERLINK("https://www.boe.es/gazeta/dias/1824/12/30/pdfs/GMD-1824-164.pdf#page=3","Abrir facsímil")</f>
        <v>Abrir facsímil</v>
      </c>
      <c r="K352" s="3" t="s">
        <v>31</v>
      </c>
    </row>
    <row r="353" spans="1:11" ht="42" customHeight="1">
      <c r="A353" s="2" t="s">
        <v>996</v>
      </c>
      <c r="B353" s="2" t="s">
        <v>997</v>
      </c>
      <c r="C353" s="2" t="s">
        <v>54</v>
      </c>
      <c r="D353" s="2" t="s">
        <v>55</v>
      </c>
      <c r="E353" s="5">
        <v>-27734</v>
      </c>
      <c r="F353" s="3" t="s">
        <v>449</v>
      </c>
      <c r="G353" s="3" t="s">
        <v>28</v>
      </c>
      <c r="H353" s="2" t="s">
        <v>29</v>
      </c>
      <c r="I353" s="2" t="s">
        <v>998</v>
      </c>
      <c r="J353" s="3" t="str">
        <f>HYPERLINK("https://www.boe.es/gazeta/dias/1824/01/24/pdfs/GMD-1824-11.pdf#page=4","Abrir facsímil")</f>
        <v>Abrir facsímil</v>
      </c>
      <c r="K353" s="3" t="s">
        <v>31</v>
      </c>
    </row>
    <row r="354" spans="1:11" ht="42" customHeight="1">
      <c r="A354" s="2" t="s">
        <v>999</v>
      </c>
      <c r="B354" s="2" t="s">
        <v>1000</v>
      </c>
      <c r="C354" s="2" t="s">
        <v>54</v>
      </c>
      <c r="D354" s="2" t="s">
        <v>55</v>
      </c>
      <c r="E354" s="5">
        <v>-27643</v>
      </c>
      <c r="F354" s="3" t="s">
        <v>77</v>
      </c>
      <c r="G354" s="3" t="s">
        <v>104</v>
      </c>
      <c r="H354" s="2" t="s">
        <v>29</v>
      </c>
      <c r="I354" s="2" t="s">
        <v>1001</v>
      </c>
      <c r="J354" s="3" t="str">
        <f>HYPERLINK("https://www.boe.es/gazeta/dias/1824/04/24/pdfs/GMD-1824-53.pdf#page=1","Abrir facsímil")</f>
        <v>Abrir facsímil</v>
      </c>
      <c r="K354" s="3" t="s">
        <v>31</v>
      </c>
    </row>
    <row r="355" spans="1:11" ht="42" customHeight="1">
      <c r="A355" s="2" t="s">
        <v>1002</v>
      </c>
      <c r="B355" s="2" t="s">
        <v>1002</v>
      </c>
      <c r="C355" s="2" t="s">
        <v>54</v>
      </c>
      <c r="D355" s="2" t="s">
        <v>55</v>
      </c>
      <c r="E355" s="5">
        <v>-27545</v>
      </c>
      <c r="F355" s="3" t="s">
        <v>685</v>
      </c>
      <c r="G355" s="3" t="s">
        <v>90</v>
      </c>
      <c r="H355" s="2" t="s">
        <v>29</v>
      </c>
      <c r="I355" s="2" t="s">
        <v>1003</v>
      </c>
      <c r="J355" s="3" t="str">
        <f>HYPERLINK("https://www.boe.es/gazeta/dias/1824/07/31/pdfs/GMD-1824-96.pdf#page=2","Abrir facsímil")</f>
        <v>Abrir facsímil</v>
      </c>
      <c r="K355" s="3" t="s">
        <v>31</v>
      </c>
    </row>
    <row r="356" spans="1:11" ht="42" customHeight="1">
      <c r="A356" s="2" t="s">
        <v>1004</v>
      </c>
      <c r="B356" s="2" t="s">
        <v>1004</v>
      </c>
      <c r="C356" s="2" t="s">
        <v>54</v>
      </c>
      <c r="D356" s="2" t="s">
        <v>55</v>
      </c>
      <c r="E356" s="5">
        <v>-27421</v>
      </c>
      <c r="F356" s="3" t="s">
        <v>579</v>
      </c>
      <c r="G356" s="3" t="s">
        <v>37</v>
      </c>
      <c r="H356" s="2" t="s">
        <v>29</v>
      </c>
      <c r="I356" s="2" t="s">
        <v>1005</v>
      </c>
      <c r="J356" s="3" t="str">
        <f>HYPERLINK("https://www.boe.es/gazeta/dias/1824/12/02/pdfs/GMD-1824-152.pdf#page=3","Abrir facsímil")</f>
        <v>Abrir facsímil</v>
      </c>
      <c r="K356" s="3" t="s">
        <v>31</v>
      </c>
    </row>
    <row r="357" spans="1:11" ht="42" customHeight="1">
      <c r="A357" s="2" t="s">
        <v>1006</v>
      </c>
      <c r="B357" s="2" t="s">
        <v>1007</v>
      </c>
      <c r="C357" s="2" t="s">
        <v>54</v>
      </c>
      <c r="D357" s="2" t="s">
        <v>55</v>
      </c>
      <c r="E357" s="5">
        <v>-27470</v>
      </c>
      <c r="F357" s="3" t="s">
        <v>89</v>
      </c>
      <c r="G357" s="3" t="s">
        <v>37</v>
      </c>
      <c r="H357" s="2" t="s">
        <v>29</v>
      </c>
      <c r="I357" s="2" t="s">
        <v>1008</v>
      </c>
      <c r="J357" s="3" t="str">
        <f>HYPERLINK("https://www.boe.es/gazeta/dias/1824/10/14/pdfs/GMD-1824-131.pdf#page=3","Abrir facsímil")</f>
        <v>Abrir facsímil</v>
      </c>
      <c r="K357" s="3" t="s">
        <v>31</v>
      </c>
    </row>
    <row r="358" spans="1:11" ht="42" customHeight="1">
      <c r="A358" s="2" t="s">
        <v>1009</v>
      </c>
      <c r="B358" s="2" t="s">
        <v>1009</v>
      </c>
      <c r="C358" s="2" t="s">
        <v>17</v>
      </c>
      <c r="D358" s="2" t="s">
        <v>18</v>
      </c>
      <c r="E358" s="5">
        <v>-27708</v>
      </c>
      <c r="F358" s="3" t="s">
        <v>864</v>
      </c>
      <c r="G358" s="3" t="s">
        <v>28</v>
      </c>
      <c r="H358" s="2" t="s">
        <v>29</v>
      </c>
      <c r="I358" s="2" t="s">
        <v>1010</v>
      </c>
      <c r="J358" s="3" t="str">
        <f>HYPERLINK("https://www.boe.es/gazeta/dias/1824/02/19/pdfs/GMD-1824-23.pdf#page=4","Abrir facsímil")</f>
        <v>Abrir facsímil</v>
      </c>
      <c r="K358" s="3" t="s">
        <v>31</v>
      </c>
    </row>
    <row r="359" spans="1:11" ht="42" customHeight="1">
      <c r="A359" s="2" t="s">
        <v>1011</v>
      </c>
      <c r="B359" s="2" t="s">
        <v>1012</v>
      </c>
      <c r="C359" s="2" t="s">
        <v>54</v>
      </c>
      <c r="D359" s="2" t="s">
        <v>55</v>
      </c>
      <c r="E359" s="5">
        <v>-27493</v>
      </c>
      <c r="F359" s="3" t="s">
        <v>63</v>
      </c>
      <c r="G359" s="3" t="s">
        <v>64</v>
      </c>
      <c r="H359" s="2" t="s">
        <v>29</v>
      </c>
      <c r="I359" s="2" t="s">
        <v>1013</v>
      </c>
      <c r="J359" s="3" t="str">
        <f>HYPERLINK("https://www.boe.es/gazeta/dias/1824/09/21/pdfs/GMD-1824-121.pdf#page=3","Abrir facsímil")</f>
        <v>Abrir facsímil</v>
      </c>
      <c r="K359" s="3" t="s">
        <v>31</v>
      </c>
    </row>
    <row r="360" spans="1:11" ht="42" customHeight="1">
      <c r="A360" s="2" t="s">
        <v>1014</v>
      </c>
      <c r="B360" s="2" t="s">
        <v>1014</v>
      </c>
      <c r="C360" s="2" t="s">
        <v>54</v>
      </c>
      <c r="D360" s="2" t="s">
        <v>55</v>
      </c>
      <c r="E360" s="5">
        <v>-27500</v>
      </c>
      <c r="F360" s="3" t="s">
        <v>1015</v>
      </c>
      <c r="G360" s="3" t="s">
        <v>37</v>
      </c>
      <c r="H360" s="2" t="s">
        <v>29</v>
      </c>
      <c r="I360" s="2" t="s">
        <v>1016</v>
      </c>
      <c r="J360" s="3" t="str">
        <f>HYPERLINK("https://www.boe.es/gazeta/dias/1824/09/14/pdfs/GMD-1824-118.pdf#page=3","Abrir facsímil")</f>
        <v>Abrir facsímil</v>
      </c>
      <c r="K360" s="3" t="s">
        <v>31</v>
      </c>
    </row>
    <row r="361" spans="1:11" ht="42" customHeight="1">
      <c r="A361" s="2" t="s">
        <v>1017</v>
      </c>
      <c r="B361" s="2" t="s">
        <v>1018</v>
      </c>
      <c r="C361" s="2" t="s">
        <v>34</v>
      </c>
      <c r="D361" s="2" t="s">
        <v>35</v>
      </c>
      <c r="E361" s="5">
        <v>-27713</v>
      </c>
      <c r="F361" s="3" t="s">
        <v>371</v>
      </c>
      <c r="G361" s="3" t="s">
        <v>1019</v>
      </c>
      <c r="H361" s="2" t="s">
        <v>29</v>
      </c>
      <c r="I361" s="2" t="s">
        <v>1020</v>
      </c>
      <c r="J361" s="3" t="str">
        <f>HYPERLINK("https://www.boe.es/gazeta/dias/1824/02/14/pdfs/GMD-1824-21.pdf#page=2","Abrir facsímil")</f>
        <v>Abrir facsímil</v>
      </c>
      <c r="K361" s="3" t="s">
        <v>31</v>
      </c>
    </row>
    <row r="362" spans="1:11" ht="42" customHeight="1">
      <c r="A362" s="2" t="s">
        <v>1021</v>
      </c>
      <c r="B362" s="2" t="s">
        <v>1022</v>
      </c>
      <c r="C362" s="2" t="s">
        <v>54</v>
      </c>
      <c r="D362" s="2" t="s">
        <v>55</v>
      </c>
      <c r="E362" s="5">
        <v>-27689</v>
      </c>
      <c r="F362" s="3" t="s">
        <v>200</v>
      </c>
      <c r="G362" s="3" t="s">
        <v>90</v>
      </c>
      <c r="H362" s="2" t="s">
        <v>29</v>
      </c>
      <c r="I362" s="2" t="s">
        <v>1023</v>
      </c>
      <c r="J362" s="3" t="str">
        <f>HYPERLINK("https://www.boe.es/gazeta/dias/1824/03/09/pdfs/GMD-1824-31.pdf#page=2","Abrir facsímil")</f>
        <v>Abrir facsímil</v>
      </c>
      <c r="K362" s="3" t="s">
        <v>31</v>
      </c>
    </row>
    <row r="363" spans="1:11" ht="42" customHeight="1">
      <c r="A363" s="2" t="s">
        <v>1024</v>
      </c>
      <c r="B363" s="2" t="s">
        <v>1025</v>
      </c>
      <c r="C363" s="2" t="s">
        <v>17</v>
      </c>
      <c r="D363" s="2" t="s">
        <v>18</v>
      </c>
      <c r="E363" s="5">
        <v>-27517</v>
      </c>
      <c r="F363" s="3" t="s">
        <v>173</v>
      </c>
      <c r="G363" s="3" t="s">
        <v>28</v>
      </c>
      <c r="H363" s="2" t="s">
        <v>29</v>
      </c>
      <c r="I363" s="2" t="s">
        <v>1026</v>
      </c>
      <c r="J363" s="3" t="str">
        <f>HYPERLINK("https://www.boe.es/gazeta/dias/1824/08/28/pdfs/GMD-1824-110.pdf#page=4","Abrir facsímil")</f>
        <v>Abrir facsímil</v>
      </c>
      <c r="K363" s="3" t="s">
        <v>31</v>
      </c>
    </row>
    <row r="364" spans="1:11" ht="42" customHeight="1">
      <c r="A364" s="2" t="s">
        <v>1027</v>
      </c>
      <c r="B364" s="2" t="s">
        <v>1028</v>
      </c>
      <c r="C364" s="2" t="s">
        <v>54</v>
      </c>
      <c r="D364" s="2" t="s">
        <v>55</v>
      </c>
      <c r="E364" s="5">
        <v>-27416</v>
      </c>
      <c r="F364" s="3" t="s">
        <v>115</v>
      </c>
      <c r="G364" s="3" t="s">
        <v>37</v>
      </c>
      <c r="H364" s="2" t="s">
        <v>29</v>
      </c>
      <c r="I364" s="2" t="s">
        <v>1029</v>
      </c>
      <c r="J364" s="3" t="str">
        <f>HYPERLINK("https://www.boe.es/gazeta/dias/1824/12/07/pdfs/GMD-1824-154.pdf#page=3","Abrir facsímil")</f>
        <v>Abrir facsímil</v>
      </c>
      <c r="K364" s="3" t="s">
        <v>31</v>
      </c>
    </row>
    <row r="365" spans="1:11" ht="42" customHeight="1">
      <c r="A365" s="2" t="s">
        <v>1030</v>
      </c>
      <c r="B365" s="2" t="s">
        <v>1031</v>
      </c>
      <c r="C365" s="2" t="s">
        <v>54</v>
      </c>
      <c r="D365" s="2" t="s">
        <v>55</v>
      </c>
      <c r="E365" s="5">
        <v>-27631</v>
      </c>
      <c r="F365" s="3" t="s">
        <v>322</v>
      </c>
      <c r="G365" s="3" t="s">
        <v>28</v>
      </c>
      <c r="H365" s="2" t="s">
        <v>29</v>
      </c>
      <c r="I365" s="2" t="s">
        <v>1032</v>
      </c>
      <c r="J365" s="3" t="str">
        <f>HYPERLINK("https://www.boe.es/gazeta/dias/1824/05/06/pdfs/GMD-1824-58.pdf#page=4","Abrir facsímil")</f>
        <v>Abrir facsímil</v>
      </c>
      <c r="K365" s="3" t="s">
        <v>31</v>
      </c>
    </row>
    <row r="366" spans="1:11" ht="42" customHeight="1">
      <c r="A366" s="2" t="s">
        <v>1033</v>
      </c>
      <c r="B366" s="2" t="s">
        <v>1034</v>
      </c>
      <c r="C366" s="2" t="s">
        <v>72</v>
      </c>
      <c r="D366" s="2" t="s">
        <v>18</v>
      </c>
      <c r="E366" s="5">
        <v>-27409</v>
      </c>
      <c r="F366" s="3" t="s">
        <v>85</v>
      </c>
      <c r="G366" s="3" t="s">
        <v>37</v>
      </c>
      <c r="H366" s="2" t="s">
        <v>29</v>
      </c>
      <c r="I366" s="2" t="s">
        <v>1035</v>
      </c>
      <c r="J366" s="3" t="str">
        <f>HYPERLINK("https://www.boe.es/gazeta/dias/1824/12/14/pdfs/GMD-1824-157.pdf#page=3","Abrir facsímil")</f>
        <v>Abrir facsímil</v>
      </c>
      <c r="K366" s="3" t="s">
        <v>31</v>
      </c>
    </row>
    <row r="367" spans="1:11" ht="42" customHeight="1">
      <c r="A367" s="2" t="s">
        <v>1036</v>
      </c>
      <c r="B367" s="2" t="s">
        <v>1037</v>
      </c>
      <c r="C367" s="2" t="s">
        <v>54</v>
      </c>
      <c r="D367" s="2" t="s">
        <v>55</v>
      </c>
      <c r="E367" s="5">
        <v>-27468</v>
      </c>
      <c r="F367" s="3" t="s">
        <v>1038</v>
      </c>
      <c r="G367" s="3" t="s">
        <v>90</v>
      </c>
      <c r="H367" s="2" t="s">
        <v>29</v>
      </c>
      <c r="I367" s="2" t="s">
        <v>1039</v>
      </c>
      <c r="J367" s="3" t="str">
        <f>HYPERLINK("https://www.boe.es/gazeta/dias/1824/10/16/pdfs/GMD-1824-132.pdf#page=2","Abrir facsímil")</f>
        <v>Abrir facsímil</v>
      </c>
      <c r="K367" s="3" t="s">
        <v>31</v>
      </c>
    </row>
    <row r="368" spans="1:11" ht="42" customHeight="1">
      <c r="A368" s="2" t="s">
        <v>1040</v>
      </c>
      <c r="B368" s="2" t="s">
        <v>1041</v>
      </c>
      <c r="C368" s="2" t="s">
        <v>34</v>
      </c>
      <c r="D368" s="2" t="s">
        <v>35</v>
      </c>
      <c r="E368" s="5">
        <v>-27405</v>
      </c>
      <c r="F368" s="3" t="s">
        <v>165</v>
      </c>
      <c r="G368" s="3" t="s">
        <v>28</v>
      </c>
      <c r="H368" s="2" t="s">
        <v>29</v>
      </c>
      <c r="I368" s="2" t="s">
        <v>1042</v>
      </c>
      <c r="J368" s="3" t="str">
        <f>HYPERLINK("https://www.boe.es/gazeta/dias/1824/12/18/pdfs/GMD-1824-159.pdf#page=4","Abrir facsímil")</f>
        <v>Abrir facsímil</v>
      </c>
      <c r="K368" s="3" t="s">
        <v>31</v>
      </c>
    </row>
    <row r="369" spans="1:11" ht="42" customHeight="1">
      <c r="A369" s="2" t="s">
        <v>1043</v>
      </c>
      <c r="B369" s="2" t="s">
        <v>1043</v>
      </c>
      <c r="C369" s="2" t="s">
        <v>54</v>
      </c>
      <c r="D369" s="2" t="s">
        <v>55</v>
      </c>
      <c r="E369" s="5">
        <v>-27514</v>
      </c>
      <c r="F369" s="3" t="s">
        <v>1044</v>
      </c>
      <c r="G369" s="3" t="s">
        <v>37</v>
      </c>
      <c r="H369" s="2" t="s">
        <v>29</v>
      </c>
      <c r="I369" s="2" t="s">
        <v>1045</v>
      </c>
      <c r="J369" s="3" t="str">
        <f>HYPERLINK("https://www.boe.es/gazeta/dias/1824/08/31/pdfs/GMD-1824-112.pdf#page=3","Abrir facsímil")</f>
        <v>Abrir facsímil</v>
      </c>
      <c r="K369" s="3" t="s">
        <v>31</v>
      </c>
    </row>
    <row r="370" spans="1:11" ht="42" customHeight="1">
      <c r="A370" s="2" t="s">
        <v>1046</v>
      </c>
      <c r="B370" s="2" t="s">
        <v>1047</v>
      </c>
      <c r="C370" s="2" t="s">
        <v>155</v>
      </c>
      <c r="D370" s="2" t="s">
        <v>18</v>
      </c>
      <c r="E370" s="5">
        <v>-27393</v>
      </c>
      <c r="F370" s="3" t="s">
        <v>148</v>
      </c>
      <c r="G370" s="3" t="s">
        <v>37</v>
      </c>
      <c r="H370" s="2" t="s">
        <v>29</v>
      </c>
      <c r="I370" s="2" t="s">
        <v>1048</v>
      </c>
      <c r="J370" s="3" t="str">
        <f>HYPERLINK("https://www.boe.es/gazeta/dias/1824/12/30/pdfs/GMD-1824-164.pdf#page=3","Abrir facsímil")</f>
        <v>Abrir facsímil</v>
      </c>
      <c r="K370" s="3" t="s">
        <v>31</v>
      </c>
    </row>
    <row r="371" spans="1:11" ht="42" customHeight="1">
      <c r="A371" s="2" t="s">
        <v>1049</v>
      </c>
      <c r="B371" s="2" t="s">
        <v>1050</v>
      </c>
      <c r="C371" s="2" t="s">
        <v>54</v>
      </c>
      <c r="D371" s="2" t="s">
        <v>55</v>
      </c>
      <c r="E371" s="5">
        <v>-27414</v>
      </c>
      <c r="F371" s="3" t="s">
        <v>179</v>
      </c>
      <c r="G371" s="3" t="s">
        <v>37</v>
      </c>
      <c r="H371" s="2" t="s">
        <v>29</v>
      </c>
      <c r="I371" s="2" t="s">
        <v>1051</v>
      </c>
      <c r="J371" s="3" t="str">
        <f>HYPERLINK("https://www.boe.es/gazeta/dias/1824/12/09/pdfs/GMD-1824-155.pdf#page=3","Abrir facsímil")</f>
        <v>Abrir facsímil</v>
      </c>
      <c r="K371" s="3" t="s">
        <v>31</v>
      </c>
    </row>
    <row r="372" spans="1:11" ht="42" customHeight="1">
      <c r="A372" s="2" t="s">
        <v>1052</v>
      </c>
      <c r="B372" s="2" t="s">
        <v>1053</v>
      </c>
      <c r="C372" s="2" t="s">
        <v>54</v>
      </c>
      <c r="D372" s="2" t="s">
        <v>55</v>
      </c>
      <c r="E372" s="5">
        <v>-27470</v>
      </c>
      <c r="F372" s="3" t="s">
        <v>89</v>
      </c>
      <c r="G372" s="3" t="s">
        <v>37</v>
      </c>
      <c r="H372" s="2" t="s">
        <v>29</v>
      </c>
      <c r="I372" s="2" t="s">
        <v>1054</v>
      </c>
      <c r="J372" s="3" t="str">
        <f>HYPERLINK("https://www.boe.es/gazeta/dias/1824/10/14/pdfs/GMD-1824-131.pdf#page=3","Abrir facsímil")</f>
        <v>Abrir facsímil</v>
      </c>
      <c r="K372" s="3" t="s">
        <v>31</v>
      </c>
    </row>
    <row r="373" spans="1:11" ht="42" customHeight="1">
      <c r="A373" s="2" t="s">
        <v>1055</v>
      </c>
      <c r="B373" s="2" t="s">
        <v>1056</v>
      </c>
      <c r="C373" s="2" t="s">
        <v>26</v>
      </c>
      <c r="D373" s="2" t="s">
        <v>18</v>
      </c>
      <c r="E373" s="5">
        <v>-27493</v>
      </c>
      <c r="F373" s="3" t="s">
        <v>63</v>
      </c>
      <c r="G373" s="3" t="s">
        <v>64</v>
      </c>
      <c r="H373" s="2" t="s">
        <v>29</v>
      </c>
      <c r="I373" s="2" t="s">
        <v>1057</v>
      </c>
      <c r="J373" s="3" t="str">
        <f>HYPERLINK("https://www.boe.es/gazeta/dias/1824/09/21/pdfs/GMD-1824-121.pdf#page=3","Abrir facsímil")</f>
        <v>Abrir facsímil</v>
      </c>
      <c r="K373" s="3" t="s">
        <v>31</v>
      </c>
    </row>
    <row r="374" spans="1:11" ht="42" customHeight="1">
      <c r="A374" s="2" t="s">
        <v>1058</v>
      </c>
      <c r="B374" s="2" t="s">
        <v>1058</v>
      </c>
      <c r="C374" s="2" t="s">
        <v>54</v>
      </c>
      <c r="D374" s="2" t="s">
        <v>55</v>
      </c>
      <c r="E374" s="5">
        <v>-27521</v>
      </c>
      <c r="F374" s="3" t="s">
        <v>930</v>
      </c>
      <c r="G374" s="3" t="s">
        <v>28</v>
      </c>
      <c r="H374" s="2" t="s">
        <v>29</v>
      </c>
      <c r="I374" s="2" t="s">
        <v>1059</v>
      </c>
      <c r="J374" s="3" t="str">
        <f>HYPERLINK("https://www.boe.es/gazeta/dias/1824/08/24/pdfs/GMD-1824-106.pdf#page=4","Abrir facsímil")</f>
        <v>Abrir facsímil</v>
      </c>
      <c r="K374" s="3" t="s">
        <v>31</v>
      </c>
    </row>
    <row r="375" spans="1:11" ht="42" customHeight="1">
      <c r="A375" s="2" t="s">
        <v>1058</v>
      </c>
      <c r="B375" s="2" t="s">
        <v>1058</v>
      </c>
      <c r="C375" s="2" t="s">
        <v>54</v>
      </c>
      <c r="D375" s="2" t="s">
        <v>55</v>
      </c>
      <c r="E375" s="5">
        <v>-27500</v>
      </c>
      <c r="F375" s="3" t="s">
        <v>1015</v>
      </c>
      <c r="G375" s="3" t="s">
        <v>37</v>
      </c>
      <c r="H375" s="2" t="s">
        <v>29</v>
      </c>
      <c r="I375" s="2" t="s">
        <v>1060</v>
      </c>
      <c r="J375" s="3" t="str">
        <f>HYPERLINK("https://www.boe.es/gazeta/dias/1824/09/14/pdfs/GMD-1824-118.pdf#page=3","Abrir facsímil")</f>
        <v>Abrir facsímil</v>
      </c>
      <c r="K375" s="3" t="s">
        <v>31</v>
      </c>
    </row>
    <row r="376" spans="1:11" ht="42" customHeight="1">
      <c r="A376" s="2" t="s">
        <v>1061</v>
      </c>
      <c r="B376" s="2" t="s">
        <v>1062</v>
      </c>
      <c r="C376" s="2" t="s">
        <v>72</v>
      </c>
      <c r="D376" s="2" t="s">
        <v>18</v>
      </c>
      <c r="E376" s="5">
        <v>-27442</v>
      </c>
      <c r="F376" s="3" t="s">
        <v>1063</v>
      </c>
      <c r="G376" s="3" t="s">
        <v>28</v>
      </c>
      <c r="H376" s="2" t="s">
        <v>29</v>
      </c>
      <c r="I376" s="2" t="s">
        <v>1064</v>
      </c>
      <c r="J376" s="3" t="str">
        <f>HYPERLINK("https://www.boe.es/gazeta/dias/1824/11/11/pdfs/GMD-1824-143.pdf#page=4","Abrir facsímil")</f>
        <v>Abrir facsímil</v>
      </c>
      <c r="K376" s="3" t="s">
        <v>31</v>
      </c>
    </row>
    <row r="377" spans="1:11" ht="42" customHeight="1">
      <c r="A377" s="2" t="s">
        <v>1065</v>
      </c>
      <c r="B377" s="2" t="s">
        <v>1066</v>
      </c>
      <c r="C377" s="2" t="s">
        <v>54</v>
      </c>
      <c r="D377" s="2" t="s">
        <v>55</v>
      </c>
      <c r="E377" s="5">
        <v>-27489</v>
      </c>
      <c r="F377" s="3" t="s">
        <v>59</v>
      </c>
      <c r="G377" s="3" t="s">
        <v>28</v>
      </c>
      <c r="H377" s="2" t="s">
        <v>29</v>
      </c>
      <c r="I377" s="2" t="s">
        <v>1067</v>
      </c>
      <c r="J377" s="3" t="str">
        <f>HYPERLINK("https://www.boe.es/gazeta/dias/1824/09/25/pdfs/GMD-1824-123.pdf#page=4","Abrir facsímil")</f>
        <v>Abrir facsímil</v>
      </c>
      <c r="K377" s="3" t="s">
        <v>31</v>
      </c>
    </row>
    <row r="378" spans="1:11" ht="42" customHeight="1">
      <c r="A378" s="2" t="s">
        <v>1068</v>
      </c>
      <c r="B378" s="2" t="s">
        <v>1069</v>
      </c>
      <c r="C378" s="2" t="s">
        <v>17</v>
      </c>
      <c r="D378" s="2" t="s">
        <v>18</v>
      </c>
      <c r="E378" s="5">
        <v>-27512</v>
      </c>
      <c r="F378" s="3" t="s">
        <v>36</v>
      </c>
      <c r="G378" s="3" t="s">
        <v>37</v>
      </c>
      <c r="H378" s="2" t="s">
        <v>29</v>
      </c>
      <c r="I378" s="2" t="s">
        <v>1070</v>
      </c>
      <c r="J378" s="3" t="str">
        <f>HYPERLINK("https://www.boe.es/gazeta/dias/1824/09/02/pdfs/GMD-1824-113.pdf#page=3","Abrir facsímil")</f>
        <v>Abrir facsímil</v>
      </c>
      <c r="K378" s="3" t="s">
        <v>31</v>
      </c>
    </row>
    <row r="379" spans="1:11" ht="42" customHeight="1">
      <c r="A379" s="2" t="s">
        <v>1071</v>
      </c>
      <c r="B379" s="2" t="s">
        <v>1072</v>
      </c>
      <c r="C379" s="2" t="s">
        <v>26</v>
      </c>
      <c r="D379" s="2" t="s">
        <v>18</v>
      </c>
      <c r="E379" s="5">
        <v>-27440</v>
      </c>
      <c r="F379" s="3" t="s">
        <v>127</v>
      </c>
      <c r="G379" s="3" t="s">
        <v>128</v>
      </c>
      <c r="H379" s="2" t="s">
        <v>29</v>
      </c>
      <c r="I379" s="2" t="s">
        <v>1073</v>
      </c>
      <c r="J379" s="3" t="str">
        <f>HYPERLINK("https://www.boe.es/gazeta/dias/1824/11/13/pdfs/GMD-1824-144.pdf#page=3","Abrir facsímil")</f>
        <v>Abrir facsímil</v>
      </c>
      <c r="K379" s="3" t="s">
        <v>31</v>
      </c>
    </row>
    <row r="380" spans="1:11" ht="42" customHeight="1">
      <c r="A380" s="2" t="s">
        <v>1074</v>
      </c>
      <c r="B380" s="2" t="s">
        <v>1075</v>
      </c>
      <c r="C380" s="2" t="s">
        <v>49</v>
      </c>
      <c r="D380" s="2" t="s">
        <v>18</v>
      </c>
      <c r="E380" s="5">
        <v>-27601</v>
      </c>
      <c r="F380" s="3" t="s">
        <v>473</v>
      </c>
      <c r="G380" s="3" t="s">
        <v>37</v>
      </c>
      <c r="H380" s="2" t="s">
        <v>29</v>
      </c>
      <c r="I380" s="2" t="s">
        <v>1076</v>
      </c>
      <c r="J380" s="3" t="str">
        <f>HYPERLINK("https://www.boe.es/gazeta/dias/1824/06/05/pdfs/GMD-1824-72.pdf#page=3","Abrir facsímil")</f>
        <v>Abrir facsímil</v>
      </c>
      <c r="K380" s="3" t="s">
        <v>31</v>
      </c>
    </row>
    <row r="381" spans="1:11" ht="42" customHeight="1">
      <c r="A381" s="2" t="s">
        <v>1077</v>
      </c>
      <c r="B381" s="2" t="s">
        <v>1078</v>
      </c>
      <c r="C381" s="2" t="s">
        <v>34</v>
      </c>
      <c r="D381" s="2" t="s">
        <v>35</v>
      </c>
      <c r="E381" s="5">
        <v>-27440</v>
      </c>
      <c r="F381" s="3" t="s">
        <v>127</v>
      </c>
      <c r="G381" s="3" t="s">
        <v>128</v>
      </c>
      <c r="H381" s="2" t="s">
        <v>29</v>
      </c>
      <c r="I381" s="2" t="s">
        <v>1079</v>
      </c>
      <c r="J381" s="3" t="str">
        <f>HYPERLINK("https://www.boe.es/gazeta/dias/1824/11/13/pdfs/GMD-1824-144.pdf#page=3","Abrir facsímil")</f>
        <v>Abrir facsímil</v>
      </c>
      <c r="K381" s="3" t="s">
        <v>31</v>
      </c>
    </row>
    <row r="382" spans="1:11" ht="42" customHeight="1">
      <c r="A382" s="2" t="s">
        <v>1080</v>
      </c>
      <c r="B382" s="2" t="s">
        <v>1080</v>
      </c>
      <c r="C382" s="2" t="s">
        <v>54</v>
      </c>
      <c r="D382" s="2" t="s">
        <v>55</v>
      </c>
      <c r="E382" s="5">
        <v>-27547</v>
      </c>
      <c r="F382" s="3" t="s">
        <v>156</v>
      </c>
      <c r="G382" s="3" t="s">
        <v>28</v>
      </c>
      <c r="H382" s="2" t="s">
        <v>29</v>
      </c>
      <c r="I382" s="2" t="s">
        <v>1081</v>
      </c>
      <c r="J382" s="3" t="str">
        <f>HYPERLINK("https://www.boe.es/gazeta/dias/1824/07/29/pdfs/GMD-1824-95.pdf#page=4","Abrir facsímil")</f>
        <v>Abrir facsímil</v>
      </c>
      <c r="K382" s="3" t="s">
        <v>31</v>
      </c>
    </row>
    <row r="383" spans="1:11" ht="42" customHeight="1">
      <c r="A383" s="2" t="s">
        <v>1082</v>
      </c>
      <c r="B383" s="2" t="s">
        <v>1082</v>
      </c>
      <c r="C383" s="2" t="s">
        <v>17</v>
      </c>
      <c r="D383" s="2" t="s">
        <v>18</v>
      </c>
      <c r="E383" s="5">
        <v>-27708</v>
      </c>
      <c r="F383" s="3" t="s">
        <v>864</v>
      </c>
      <c r="G383" s="3" t="s">
        <v>90</v>
      </c>
      <c r="H383" s="2" t="s">
        <v>29</v>
      </c>
      <c r="I383" s="2" t="s">
        <v>1083</v>
      </c>
      <c r="J383" s="3" t="str">
        <f>HYPERLINK("https://www.boe.es/gazeta/dias/1824/02/19/pdfs/GMD-1824-23.pdf#page=2","Abrir facsímil")</f>
        <v>Abrir facsímil</v>
      </c>
      <c r="K383" s="3" t="s">
        <v>31</v>
      </c>
    </row>
    <row r="384" spans="1:11" ht="42" customHeight="1">
      <c r="A384" s="2" t="s">
        <v>1082</v>
      </c>
      <c r="B384" s="2" t="s">
        <v>1082</v>
      </c>
      <c r="C384" s="2" t="s">
        <v>17</v>
      </c>
      <c r="D384" s="2" t="s">
        <v>18</v>
      </c>
      <c r="E384" s="5">
        <v>-27454</v>
      </c>
      <c r="F384" s="3" t="s">
        <v>318</v>
      </c>
      <c r="G384" s="3" t="s">
        <v>37</v>
      </c>
      <c r="H384" s="2" t="s">
        <v>29</v>
      </c>
      <c r="I384" s="2" t="s">
        <v>1084</v>
      </c>
      <c r="J384" s="3" t="str">
        <f>HYPERLINK("https://www.boe.es/gazeta/dias/1824/10/30/pdfs/GMD-1824-138.pdf#page=3","Abrir facsímil")</f>
        <v>Abrir facsímil</v>
      </c>
      <c r="K384" s="3" t="s">
        <v>31</v>
      </c>
    </row>
    <row r="385" spans="1:11" ht="42" customHeight="1">
      <c r="A385" s="2" t="s">
        <v>1085</v>
      </c>
      <c r="B385" s="2" t="s">
        <v>1086</v>
      </c>
      <c r="C385" s="2" t="s">
        <v>54</v>
      </c>
      <c r="D385" s="2" t="s">
        <v>55</v>
      </c>
      <c r="E385" s="5">
        <v>-27738</v>
      </c>
      <c r="F385" s="3" t="s">
        <v>517</v>
      </c>
      <c r="G385" s="3" t="s">
        <v>90</v>
      </c>
      <c r="H385" s="2" t="s">
        <v>29</v>
      </c>
      <c r="I385" s="2" t="s">
        <v>1087</v>
      </c>
      <c r="J385" s="3" t="str">
        <f>HYPERLINK("https://www.boe.es/gazeta/dias/1824/01/20/pdfs/GMD-1824-9.pdf#page=2","Abrir facsímil")</f>
        <v>Abrir facsímil</v>
      </c>
      <c r="K385" s="3" t="s">
        <v>31</v>
      </c>
    </row>
    <row r="386" spans="1:11" ht="42" customHeight="1">
      <c r="A386" s="2" t="s">
        <v>1088</v>
      </c>
      <c r="B386" s="2" t="s">
        <v>1089</v>
      </c>
      <c r="C386" s="2" t="s">
        <v>34</v>
      </c>
      <c r="D386" s="2" t="s">
        <v>35</v>
      </c>
      <c r="E386" s="5">
        <v>-27470</v>
      </c>
      <c r="F386" s="3" t="s">
        <v>89</v>
      </c>
      <c r="G386" s="3" t="s">
        <v>37</v>
      </c>
      <c r="H386" s="2" t="s">
        <v>29</v>
      </c>
      <c r="I386" s="2" t="s">
        <v>1090</v>
      </c>
      <c r="J386" s="3" t="str">
        <f>HYPERLINK("https://www.boe.es/gazeta/dias/1824/10/14/pdfs/GMD-1824-131.pdf#page=3","Abrir facsímil")</f>
        <v>Abrir facsímil</v>
      </c>
      <c r="K386" s="3" t="s">
        <v>31</v>
      </c>
    </row>
    <row r="387" spans="1:11" ht="42" customHeight="1">
      <c r="A387" s="2" t="s">
        <v>1091</v>
      </c>
      <c r="B387" s="2" t="s">
        <v>1091</v>
      </c>
      <c r="C387" s="2" t="s">
        <v>54</v>
      </c>
      <c r="D387" s="2" t="s">
        <v>55</v>
      </c>
      <c r="E387" s="5">
        <v>-27547</v>
      </c>
      <c r="F387" s="3" t="s">
        <v>156</v>
      </c>
      <c r="G387" s="3" t="s">
        <v>90</v>
      </c>
      <c r="H387" s="2" t="s">
        <v>29</v>
      </c>
      <c r="I387" s="2" t="s">
        <v>1092</v>
      </c>
      <c r="J387" s="3" t="str">
        <f>HYPERLINK("https://www.boe.es/gazeta/dias/1824/07/29/pdfs/GMD-1824-95.pdf#page=2","Abrir facsímil")</f>
        <v>Abrir facsímil</v>
      </c>
      <c r="K387" s="3" t="s">
        <v>31</v>
      </c>
    </row>
    <row r="388" spans="1:11" ht="42" customHeight="1">
      <c r="A388" s="2" t="s">
        <v>1093</v>
      </c>
      <c r="B388" s="2" t="s">
        <v>1094</v>
      </c>
      <c r="C388" s="2" t="s">
        <v>34</v>
      </c>
      <c r="D388" s="2" t="s">
        <v>35</v>
      </c>
      <c r="E388" s="5">
        <v>-27752</v>
      </c>
      <c r="F388" s="3" t="s">
        <v>442</v>
      </c>
      <c r="G388" s="3" t="s">
        <v>28</v>
      </c>
      <c r="H388" s="2" t="s">
        <v>29</v>
      </c>
      <c r="I388" s="2" t="s">
        <v>1095</v>
      </c>
      <c r="J388" s="3" t="str">
        <f>HYPERLINK("https://www.boe.es/gazeta/dias/1824/01/06/pdfs/GMD-1824-3.pdf#page=4","Abrir facsímil")</f>
        <v>Abrir facsímil</v>
      </c>
      <c r="K388" s="3" t="s">
        <v>31</v>
      </c>
    </row>
    <row r="389" spans="1:11" ht="42" customHeight="1">
      <c r="A389" s="2" t="s">
        <v>1096</v>
      </c>
      <c r="B389" s="2" t="s">
        <v>1097</v>
      </c>
      <c r="C389" s="2" t="s">
        <v>49</v>
      </c>
      <c r="D389" s="2" t="s">
        <v>18</v>
      </c>
      <c r="E389" s="5">
        <v>-27470</v>
      </c>
      <c r="F389" s="3" t="s">
        <v>89</v>
      </c>
      <c r="G389" s="3" t="s">
        <v>37</v>
      </c>
      <c r="H389" s="2" t="s">
        <v>29</v>
      </c>
      <c r="I389" s="2" t="s">
        <v>1098</v>
      </c>
      <c r="J389" s="3" t="str">
        <f>HYPERLINK("https://www.boe.es/gazeta/dias/1824/10/14/pdfs/GMD-1824-131.pdf#page=3","Abrir facsímil")</f>
        <v>Abrir facsímil</v>
      </c>
      <c r="K389" s="3" t="s">
        <v>31</v>
      </c>
    </row>
    <row r="390" spans="1:11" ht="42" customHeight="1">
      <c r="A390" s="2" t="s">
        <v>1099</v>
      </c>
      <c r="B390" s="2" t="s">
        <v>1100</v>
      </c>
      <c r="C390" s="2" t="s">
        <v>54</v>
      </c>
      <c r="D390" s="2" t="s">
        <v>55</v>
      </c>
      <c r="E390" s="5">
        <v>-27722</v>
      </c>
      <c r="F390" s="3" t="s">
        <v>730</v>
      </c>
      <c r="G390" s="3" t="s">
        <v>28</v>
      </c>
      <c r="H390" s="2" t="s">
        <v>29</v>
      </c>
      <c r="I390" s="2" t="s">
        <v>1101</v>
      </c>
      <c r="J390" s="3" t="str">
        <f>HYPERLINK("https://www.boe.es/gazeta/dias/1824/02/05/pdfs/GMD-1824-17.pdf#page=4","Abrir facsímil")</f>
        <v>Abrir facsímil</v>
      </c>
      <c r="K390" s="3" t="s">
        <v>31</v>
      </c>
    </row>
    <row r="391" spans="1:11" ht="42" customHeight="1">
      <c r="A391" s="2" t="s">
        <v>1102</v>
      </c>
      <c r="B391" s="2" t="s">
        <v>1103</v>
      </c>
      <c r="C391" s="2" t="s">
        <v>17</v>
      </c>
      <c r="D391" s="2" t="s">
        <v>18</v>
      </c>
      <c r="E391" s="5">
        <v>-27745</v>
      </c>
      <c r="F391" s="3" t="s">
        <v>1104</v>
      </c>
      <c r="G391" s="3" t="s">
        <v>104</v>
      </c>
      <c r="H391" s="2" t="s">
        <v>29</v>
      </c>
      <c r="I391" s="2" t="s">
        <v>1105</v>
      </c>
      <c r="J391" s="3" t="str">
        <f>HYPERLINK("https://www.boe.es/gazeta/dias/1824/01/13/pdfs/GMD-1824-6.pdf#page=1","Abrir facsímil")</f>
        <v>Abrir facsímil</v>
      </c>
      <c r="K391" s="3" t="s">
        <v>31</v>
      </c>
    </row>
    <row r="392" spans="1:11" ht="42" customHeight="1">
      <c r="A392" s="2" t="s">
        <v>1106</v>
      </c>
      <c r="B392" s="2" t="s">
        <v>1106</v>
      </c>
      <c r="C392" s="2" t="s">
        <v>54</v>
      </c>
      <c r="D392" s="2" t="s">
        <v>55</v>
      </c>
      <c r="E392" s="5">
        <v>-27526</v>
      </c>
      <c r="F392" s="3" t="s">
        <v>144</v>
      </c>
      <c r="G392" s="3" t="s">
        <v>90</v>
      </c>
      <c r="H392" s="2" t="s">
        <v>29</v>
      </c>
      <c r="I392" s="2" t="s">
        <v>1107</v>
      </c>
      <c r="J392" s="3" t="str">
        <f>HYPERLINK("https://www.boe.es/gazeta/dias/1824/08/19/pdfs/GMD-1824-104.pdf#page=2","Abrir facsímil")</f>
        <v>Abrir facsímil</v>
      </c>
      <c r="K392" s="3" t="s">
        <v>31</v>
      </c>
    </row>
    <row r="393" spans="1:11" ht="42" customHeight="1">
      <c r="A393" s="2" t="s">
        <v>1108</v>
      </c>
      <c r="B393" s="2" t="s">
        <v>1109</v>
      </c>
      <c r="C393" s="2" t="s">
        <v>54</v>
      </c>
      <c r="D393" s="2" t="s">
        <v>55</v>
      </c>
      <c r="E393" s="5">
        <v>-27489</v>
      </c>
      <c r="F393" s="3" t="s">
        <v>59</v>
      </c>
      <c r="G393" s="3" t="s">
        <v>28</v>
      </c>
      <c r="H393" s="2" t="s">
        <v>29</v>
      </c>
      <c r="I393" s="2" t="s">
        <v>1110</v>
      </c>
      <c r="J393" s="3" t="str">
        <f>HYPERLINK("https://www.boe.es/gazeta/dias/1824/09/25/pdfs/GMD-1824-123.pdf#page=4","Abrir facsímil")</f>
        <v>Abrir facsímil</v>
      </c>
      <c r="K393" s="3" t="s">
        <v>31</v>
      </c>
    </row>
    <row r="394" spans="1:11" ht="42" customHeight="1">
      <c r="A394" s="2" t="s">
        <v>1111</v>
      </c>
      <c r="B394" s="2" t="s">
        <v>1112</v>
      </c>
      <c r="C394" s="2" t="s">
        <v>54</v>
      </c>
      <c r="D394" s="2" t="s">
        <v>55</v>
      </c>
      <c r="E394" s="5">
        <v>-27454</v>
      </c>
      <c r="F394" s="3" t="s">
        <v>318</v>
      </c>
      <c r="G394" s="3" t="s">
        <v>90</v>
      </c>
      <c r="H394" s="2" t="s">
        <v>29</v>
      </c>
      <c r="I394" s="2" t="s">
        <v>1113</v>
      </c>
      <c r="J394" s="3" t="str">
        <f>HYPERLINK("https://www.boe.es/gazeta/dias/1824/10/30/pdfs/GMD-1824-138.pdf#page=2","Abrir facsímil")</f>
        <v>Abrir facsímil</v>
      </c>
      <c r="K394" s="3" t="s">
        <v>31</v>
      </c>
    </row>
    <row r="395" spans="1:11" ht="42" customHeight="1">
      <c r="A395" s="2" t="s">
        <v>1114</v>
      </c>
      <c r="B395" s="2" t="s">
        <v>1115</v>
      </c>
      <c r="C395" s="2" t="s">
        <v>54</v>
      </c>
      <c r="D395" s="2" t="s">
        <v>55</v>
      </c>
      <c r="E395" s="5">
        <v>-27556</v>
      </c>
      <c r="F395" s="3" t="s">
        <v>367</v>
      </c>
      <c r="G395" s="3" t="s">
        <v>28</v>
      </c>
      <c r="H395" s="2" t="s">
        <v>29</v>
      </c>
      <c r="I395" s="2" t="s">
        <v>1116</v>
      </c>
      <c r="J395" s="3" t="str">
        <f>HYPERLINK("https://www.boe.es/gazeta/dias/1824/07/20/pdfs/GMD-1824-91.pdf#page=4","Abrir facsímil")</f>
        <v>Abrir facsímil</v>
      </c>
      <c r="K395" s="3" t="s">
        <v>31</v>
      </c>
    </row>
    <row r="396" spans="1:11" ht="42" customHeight="1">
      <c r="A396" s="2" t="s">
        <v>1117</v>
      </c>
      <c r="B396" s="2" t="s">
        <v>1118</v>
      </c>
      <c r="C396" s="2" t="s">
        <v>54</v>
      </c>
      <c r="D396" s="2" t="s">
        <v>55</v>
      </c>
      <c r="E396" s="5">
        <v>-27395</v>
      </c>
      <c r="F396" s="3" t="s">
        <v>817</v>
      </c>
      <c r="G396" s="3" t="s">
        <v>104</v>
      </c>
      <c r="H396" s="2" t="s">
        <v>29</v>
      </c>
      <c r="I396" s="2" t="s">
        <v>1119</v>
      </c>
      <c r="J396" s="3" t="str">
        <f>HYPERLINK("https://www.boe.es/gazeta/dias/1824/12/28/pdfs/GMD-1824-163.pdf#page=1","Abrir facsímil")</f>
        <v>Abrir facsímil</v>
      </c>
      <c r="K396" s="3" t="s">
        <v>31</v>
      </c>
    </row>
    <row r="397" spans="1:11" ht="42" customHeight="1">
      <c r="A397" s="2" t="s">
        <v>1120</v>
      </c>
      <c r="B397" s="2" t="s">
        <v>1121</v>
      </c>
      <c r="C397" s="2" t="s">
        <v>34</v>
      </c>
      <c r="D397" s="2" t="s">
        <v>35</v>
      </c>
      <c r="E397" s="5">
        <v>-27566</v>
      </c>
      <c r="F397" s="3" t="s">
        <v>183</v>
      </c>
      <c r="G397" s="3" t="s">
        <v>104</v>
      </c>
      <c r="H397" s="2" t="s">
        <v>29</v>
      </c>
      <c r="I397" s="2" t="s">
        <v>1122</v>
      </c>
      <c r="J397" s="3" t="str">
        <f>HYPERLINK("https://www.boe.es/gazeta/dias/1824/07/10/pdfs/GMD-1824-87.pdf#page=1","Abrir facsímil")</f>
        <v>Abrir facsímil</v>
      </c>
      <c r="K397" s="3" t="s">
        <v>31</v>
      </c>
    </row>
    <row r="398" spans="1:11" ht="42" customHeight="1">
      <c r="A398" s="2" t="s">
        <v>1123</v>
      </c>
      <c r="B398" s="2" t="s">
        <v>1124</v>
      </c>
      <c r="C398" s="2" t="s">
        <v>301</v>
      </c>
      <c r="D398" s="2" t="s">
        <v>18</v>
      </c>
      <c r="E398" s="5">
        <v>-27468</v>
      </c>
      <c r="F398" s="3" t="s">
        <v>1038</v>
      </c>
      <c r="G398" s="3" t="s">
        <v>28</v>
      </c>
      <c r="H398" s="2" t="s">
        <v>29</v>
      </c>
      <c r="I398" s="2" t="s">
        <v>1125</v>
      </c>
      <c r="J398" s="3" t="str">
        <f>HYPERLINK("https://www.boe.es/gazeta/dias/1824/10/16/pdfs/GMD-1824-132.pdf#page=4","Abrir facsímil")</f>
        <v>Abrir facsímil</v>
      </c>
      <c r="K398" s="3" t="s">
        <v>31</v>
      </c>
    </row>
    <row r="399" spans="1:11" ht="42" customHeight="1">
      <c r="A399" s="2" t="s">
        <v>1126</v>
      </c>
      <c r="B399" s="2" t="s">
        <v>1127</v>
      </c>
      <c r="C399" s="2" t="s">
        <v>17</v>
      </c>
      <c r="D399" s="2" t="s">
        <v>18</v>
      </c>
      <c r="E399" s="5">
        <v>-27440</v>
      </c>
      <c r="F399" s="3" t="s">
        <v>127</v>
      </c>
      <c r="G399" s="3" t="s">
        <v>128</v>
      </c>
      <c r="H399" s="2" t="s">
        <v>29</v>
      </c>
      <c r="I399" s="2" t="s">
        <v>1128</v>
      </c>
      <c r="J399" s="3" t="str">
        <f>HYPERLINK("https://www.boe.es/gazeta/dias/1824/11/13/pdfs/GMD-1824-144.pdf#page=3","Abrir facsímil")</f>
        <v>Abrir facsímil</v>
      </c>
      <c r="K399" s="3" t="s">
        <v>31</v>
      </c>
    </row>
    <row r="400" spans="1:11" ht="42" customHeight="1">
      <c r="A400" s="2" t="s">
        <v>1129</v>
      </c>
      <c r="B400" s="2" t="s">
        <v>1130</v>
      </c>
      <c r="C400" s="2" t="s">
        <v>34</v>
      </c>
      <c r="D400" s="2" t="s">
        <v>35</v>
      </c>
      <c r="E400" s="5">
        <v>-27514</v>
      </c>
      <c r="F400" s="3" t="s">
        <v>1044</v>
      </c>
      <c r="G400" s="3" t="s">
        <v>104</v>
      </c>
      <c r="H400" s="2" t="s">
        <v>29</v>
      </c>
      <c r="I400" s="2" t="s">
        <v>1131</v>
      </c>
      <c r="J400" s="3" t="str">
        <f>HYPERLINK("https://www.boe.es/gazeta/dias/1824/08/31/pdfs/GMD-1824-112.pdf#page=1","Abrir facsímil")</f>
        <v>Abrir facsímil</v>
      </c>
      <c r="K400" s="3" t="s">
        <v>31</v>
      </c>
    </row>
    <row r="401" spans="1:11" ht="42" customHeight="1">
      <c r="A401" s="2" t="s">
        <v>1132</v>
      </c>
      <c r="B401" s="2" t="s">
        <v>1133</v>
      </c>
      <c r="C401" s="2" t="s">
        <v>17</v>
      </c>
      <c r="D401" s="2" t="s">
        <v>18</v>
      </c>
      <c r="E401" s="5">
        <v>-27444</v>
      </c>
      <c r="F401" s="3" t="s">
        <v>1134</v>
      </c>
      <c r="G401" s="3" t="s">
        <v>28</v>
      </c>
      <c r="H401" s="2" t="s">
        <v>29</v>
      </c>
      <c r="I401" s="2" t="s">
        <v>1135</v>
      </c>
      <c r="J401" s="3" t="str">
        <f>HYPERLINK("https://www.boe.es/gazeta/dias/1824/11/09/pdfs/GMD-1824-142.pdf#page=4","Abrir facsímil")</f>
        <v>Abrir facsímil</v>
      </c>
      <c r="K401" s="3" t="s">
        <v>31</v>
      </c>
    </row>
    <row r="402" spans="1:11" ht="42" customHeight="1">
      <c r="A402" s="2" t="s">
        <v>1136</v>
      </c>
      <c r="B402" s="2" t="s">
        <v>1136</v>
      </c>
      <c r="C402" s="2" t="s">
        <v>72</v>
      </c>
      <c r="D402" s="2" t="s">
        <v>18</v>
      </c>
      <c r="E402" s="5">
        <v>-27750</v>
      </c>
      <c r="F402" s="3" t="s">
        <v>1137</v>
      </c>
      <c r="G402" s="3" t="s">
        <v>28</v>
      </c>
      <c r="H402" s="2" t="s">
        <v>29</v>
      </c>
      <c r="I402" s="2" t="s">
        <v>1138</v>
      </c>
      <c r="J402" s="3" t="str">
        <f>HYPERLINK("https://www.boe.es/gazeta/dias/1824/01/08/pdfs/GMD-1824-4.pdf#page=4","Abrir facsímil")</f>
        <v>Abrir facsímil</v>
      </c>
      <c r="K402" s="3" t="s">
        <v>31</v>
      </c>
    </row>
    <row r="403" spans="1:11" ht="42" customHeight="1">
      <c r="A403" s="2" t="s">
        <v>1136</v>
      </c>
      <c r="B403" s="2" t="s">
        <v>1136</v>
      </c>
      <c r="C403" s="2" t="s">
        <v>54</v>
      </c>
      <c r="D403" s="2" t="s">
        <v>55</v>
      </c>
      <c r="E403" s="5">
        <v>-27470</v>
      </c>
      <c r="F403" s="3" t="s">
        <v>89</v>
      </c>
      <c r="G403" s="3" t="s">
        <v>37</v>
      </c>
      <c r="H403" s="2" t="s">
        <v>29</v>
      </c>
      <c r="I403" s="2" t="s">
        <v>1139</v>
      </c>
      <c r="J403" s="3" t="str">
        <f>HYPERLINK("https://www.boe.es/gazeta/dias/1824/10/14/pdfs/GMD-1824-131.pdf#page=3","Abrir facsímil")</f>
        <v>Abrir facsímil</v>
      </c>
      <c r="K403" s="3" t="s">
        <v>31</v>
      </c>
    </row>
    <row r="404" spans="1:11" ht="42" customHeight="1">
      <c r="A404" s="2" t="s">
        <v>1140</v>
      </c>
      <c r="B404" s="2" t="s">
        <v>1141</v>
      </c>
      <c r="C404" s="2" t="s">
        <v>54</v>
      </c>
      <c r="D404" s="2" t="s">
        <v>55</v>
      </c>
      <c r="E404" s="5">
        <v>-27409</v>
      </c>
      <c r="F404" s="3" t="s">
        <v>85</v>
      </c>
      <c r="G404" s="3" t="s">
        <v>28</v>
      </c>
      <c r="H404" s="2" t="s">
        <v>29</v>
      </c>
      <c r="I404" s="2" t="s">
        <v>1142</v>
      </c>
      <c r="J404" s="3" t="str">
        <f>HYPERLINK("https://www.boe.es/gazeta/dias/1824/12/14/pdfs/GMD-1824-157.pdf#page=4","Abrir facsímil")</f>
        <v>Abrir facsímil</v>
      </c>
      <c r="K404" s="3" t="s">
        <v>31</v>
      </c>
    </row>
    <row r="405" spans="1:11" ht="42" customHeight="1">
      <c r="A405" s="2" t="s">
        <v>1143</v>
      </c>
      <c r="B405" s="2" t="s">
        <v>1144</v>
      </c>
      <c r="C405" s="2" t="s">
        <v>54</v>
      </c>
      <c r="D405" s="2" t="s">
        <v>55</v>
      </c>
      <c r="E405" s="5">
        <v>-27699</v>
      </c>
      <c r="F405" s="3" t="s">
        <v>189</v>
      </c>
      <c r="G405" s="3" t="s">
        <v>28</v>
      </c>
      <c r="H405" s="2" t="s">
        <v>29</v>
      </c>
      <c r="I405" s="2" t="s">
        <v>1145</v>
      </c>
      <c r="J405" s="3" t="str">
        <f>HYPERLINK("https://www.boe.es/gazeta/dias/1824/02/28/pdfs/GMD-1824-27.pdf#page=4","Abrir facsímil")</f>
        <v>Abrir facsímil</v>
      </c>
      <c r="K405" s="3" t="s">
        <v>31</v>
      </c>
    </row>
    <row r="406" spans="1:11" ht="42" customHeight="1">
      <c r="A406" s="2" t="s">
        <v>1146</v>
      </c>
      <c r="B406" s="2" t="s">
        <v>1147</v>
      </c>
      <c r="C406" s="2" t="s">
        <v>54</v>
      </c>
      <c r="D406" s="2" t="s">
        <v>55</v>
      </c>
      <c r="E406" s="5">
        <v>-27757</v>
      </c>
      <c r="F406" s="3" t="s">
        <v>235</v>
      </c>
      <c r="G406" s="3" t="s">
        <v>37</v>
      </c>
      <c r="H406" s="2" t="s">
        <v>29</v>
      </c>
      <c r="I406" s="2" t="s">
        <v>1148</v>
      </c>
      <c r="J406" s="3" t="str">
        <f>HYPERLINK("https://www.boe.es/gazeta/dias/1824/01/01/pdfs/GMD-1824-1.pdf#page=3","Abrir facsímil")</f>
        <v>Abrir facsímil</v>
      </c>
      <c r="K406" s="3" t="s">
        <v>31</v>
      </c>
    </row>
    <row r="407" spans="1:11" ht="42" customHeight="1">
      <c r="A407" s="2" t="s">
        <v>1149</v>
      </c>
      <c r="B407" s="2" t="s">
        <v>1150</v>
      </c>
      <c r="C407" s="2" t="s">
        <v>54</v>
      </c>
      <c r="D407" s="2" t="s">
        <v>55</v>
      </c>
      <c r="E407" s="5">
        <v>-27416</v>
      </c>
      <c r="F407" s="3" t="s">
        <v>115</v>
      </c>
      <c r="G407" s="3" t="s">
        <v>37</v>
      </c>
      <c r="H407" s="2" t="s">
        <v>29</v>
      </c>
      <c r="I407" s="2" t="s">
        <v>1151</v>
      </c>
      <c r="J407" s="3" t="str">
        <f>HYPERLINK("https://www.boe.es/gazeta/dias/1824/12/07/pdfs/GMD-1824-154.pdf#page=3","Abrir facsímil")</f>
        <v>Abrir facsímil</v>
      </c>
      <c r="K407" s="3" t="s">
        <v>31</v>
      </c>
    </row>
    <row r="408" spans="1:11" ht="42" customHeight="1">
      <c r="A408" s="2" t="s">
        <v>1152</v>
      </c>
      <c r="B408" s="2" t="s">
        <v>1153</v>
      </c>
      <c r="C408" s="2" t="s">
        <v>54</v>
      </c>
      <c r="D408" s="2" t="s">
        <v>55</v>
      </c>
      <c r="E408" s="5">
        <v>-27713</v>
      </c>
      <c r="F408" s="3" t="s">
        <v>371</v>
      </c>
      <c r="G408" s="3" t="s">
        <v>104</v>
      </c>
      <c r="H408" s="2" t="s">
        <v>29</v>
      </c>
      <c r="I408" s="2" t="s">
        <v>1154</v>
      </c>
      <c r="J408" s="3" t="str">
        <f>HYPERLINK("https://www.boe.es/gazeta/dias/1824/02/14/pdfs/GMD-1824-21.pdf#page=1","Abrir facsímil")</f>
        <v>Abrir facsímil</v>
      </c>
      <c r="K408" s="3" t="s">
        <v>31</v>
      </c>
    </row>
    <row r="409" spans="1:11" ht="42" customHeight="1">
      <c r="A409" s="2" t="s">
        <v>1152</v>
      </c>
      <c r="B409" s="2" t="s">
        <v>1153</v>
      </c>
      <c r="C409" s="2" t="s">
        <v>54</v>
      </c>
      <c r="D409" s="2" t="s">
        <v>55</v>
      </c>
      <c r="E409" s="5">
        <v>-27708</v>
      </c>
      <c r="F409" s="3" t="s">
        <v>864</v>
      </c>
      <c r="G409" s="3" t="s">
        <v>212</v>
      </c>
      <c r="H409" s="2" t="s">
        <v>29</v>
      </c>
      <c r="I409" s="2" t="s">
        <v>1155</v>
      </c>
      <c r="J409" s="3" t="str">
        <f>HYPERLINK("https://www.boe.es/gazeta/dias/1824/02/19/pdfs/GMD-1824-23.pdf#page=6","Abrir facsímil")</f>
        <v>Abrir facsímil</v>
      </c>
      <c r="K409" s="3" t="s">
        <v>31</v>
      </c>
    </row>
    <row r="410" spans="1:11" ht="42" customHeight="1">
      <c r="A410" s="2" t="s">
        <v>1156</v>
      </c>
      <c r="B410" s="2" t="s">
        <v>1157</v>
      </c>
      <c r="C410" s="2" t="s">
        <v>54</v>
      </c>
      <c r="D410" s="2" t="s">
        <v>55</v>
      </c>
      <c r="E410" s="5">
        <v>-27638</v>
      </c>
      <c r="F410" s="3" t="s">
        <v>456</v>
      </c>
      <c r="G410" s="3" t="s">
        <v>28</v>
      </c>
      <c r="H410" s="2" t="s">
        <v>29</v>
      </c>
      <c r="I410" s="2" t="s">
        <v>1158</v>
      </c>
      <c r="J410" s="3" t="str">
        <f>HYPERLINK("https://www.boe.es/gazeta/dias/1824/04/29/pdfs/GMD-1824-55.pdf#page=4","Abrir facsímil")</f>
        <v>Abrir facsímil</v>
      </c>
      <c r="K410" s="3" t="s">
        <v>31</v>
      </c>
    </row>
    <row r="411" spans="1:11" ht="42" customHeight="1">
      <c r="A411" s="2" t="s">
        <v>1159</v>
      </c>
      <c r="B411" s="2" t="s">
        <v>1159</v>
      </c>
      <c r="C411" s="2" t="s">
        <v>72</v>
      </c>
      <c r="D411" s="2" t="s">
        <v>18</v>
      </c>
      <c r="E411" s="5">
        <v>-27475</v>
      </c>
      <c r="F411" s="3" t="s">
        <v>1160</v>
      </c>
      <c r="G411" s="3" t="s">
        <v>104</v>
      </c>
      <c r="H411" s="2" t="s">
        <v>29</v>
      </c>
      <c r="I411" s="2" t="s">
        <v>1161</v>
      </c>
      <c r="J411" s="3" t="str">
        <f>HYPERLINK("https://www.boe.es/gazeta/dias/1824/10/09/pdfs/GMD-1824-129.pdf#page=1","Abrir facsímil")</f>
        <v>Abrir facsímil</v>
      </c>
      <c r="K411" s="3" t="s">
        <v>31</v>
      </c>
    </row>
    <row r="412" spans="1:11" ht="42" customHeight="1">
      <c r="A412" s="2" t="s">
        <v>1162</v>
      </c>
      <c r="B412" s="2" t="s">
        <v>1162</v>
      </c>
      <c r="C412" s="2" t="s">
        <v>17</v>
      </c>
      <c r="D412" s="2" t="s">
        <v>18</v>
      </c>
      <c r="E412" s="5">
        <v>-27617</v>
      </c>
      <c r="F412" s="3" t="s">
        <v>1163</v>
      </c>
      <c r="G412" s="3" t="s">
        <v>104</v>
      </c>
      <c r="H412" s="2" t="s">
        <v>29</v>
      </c>
      <c r="I412" s="2" t="s">
        <v>1164</v>
      </c>
      <c r="J412" s="3" t="str">
        <f>HYPERLINK("https://www.boe.es/gazeta/dias/1824/05/20/pdfs/GMD-1824-65.pdf#page=1","Abrir facsímil")</f>
        <v>Abrir facsímil</v>
      </c>
      <c r="K412" s="3" t="s">
        <v>31</v>
      </c>
    </row>
    <row r="413" spans="1:11" ht="42" customHeight="1">
      <c r="A413" s="2" t="s">
        <v>1162</v>
      </c>
      <c r="B413" s="2" t="s">
        <v>1162</v>
      </c>
      <c r="C413" s="2" t="s">
        <v>54</v>
      </c>
      <c r="D413" s="2" t="s">
        <v>55</v>
      </c>
      <c r="E413" s="5">
        <v>-27535</v>
      </c>
      <c r="F413" s="3" t="s">
        <v>715</v>
      </c>
      <c r="G413" s="3" t="s">
        <v>90</v>
      </c>
      <c r="H413" s="2" t="s">
        <v>29</v>
      </c>
      <c r="I413" s="2" t="s">
        <v>1165</v>
      </c>
      <c r="J413" s="3" t="str">
        <f>HYPERLINK("https://www.boe.es/gazeta/dias/1824/08/10/pdfs/GMD-1824-100.pdf#page=2","Abrir facsímil")</f>
        <v>Abrir facsímil</v>
      </c>
      <c r="K413" s="3" t="s">
        <v>31</v>
      </c>
    </row>
    <row r="414" spans="1:11" ht="42" customHeight="1">
      <c r="A414" s="2" t="s">
        <v>1166</v>
      </c>
      <c r="B414" s="2" t="s">
        <v>1167</v>
      </c>
      <c r="C414" s="2" t="s">
        <v>54</v>
      </c>
      <c r="D414" s="2" t="s">
        <v>55</v>
      </c>
      <c r="E414" s="5">
        <v>-27605</v>
      </c>
      <c r="F414" s="3" t="s">
        <v>1168</v>
      </c>
      <c r="G414" s="3" t="s">
        <v>28</v>
      </c>
      <c r="H414" s="2" t="s">
        <v>29</v>
      </c>
      <c r="I414" s="2" t="s">
        <v>1169</v>
      </c>
      <c r="J414" s="3" t="str">
        <f>HYPERLINK("https://www.boe.es/gazeta/dias/1824/06/01/pdfs/GMD-1824-70.pdf#page=4","Abrir facsímil")</f>
        <v>Abrir facsímil</v>
      </c>
      <c r="K414" s="3" t="s">
        <v>31</v>
      </c>
    </row>
    <row r="415" spans="1:11" ht="42" customHeight="1">
      <c r="A415" s="2" t="s">
        <v>1170</v>
      </c>
      <c r="B415" s="2" t="s">
        <v>1171</v>
      </c>
      <c r="C415" s="2" t="s">
        <v>34</v>
      </c>
      <c r="D415" s="2" t="s">
        <v>35</v>
      </c>
      <c r="E415" s="5">
        <v>-27428</v>
      </c>
      <c r="F415" s="3" t="s">
        <v>81</v>
      </c>
      <c r="G415" s="3" t="s">
        <v>37</v>
      </c>
      <c r="H415" s="2" t="s">
        <v>29</v>
      </c>
      <c r="I415" s="2" t="s">
        <v>1172</v>
      </c>
      <c r="J415" s="3" t="str">
        <f>HYPERLINK("https://www.boe.es/gazeta/dias/1824/11/25/pdfs/GMD-1824-149.pdf#page=3","Abrir facsímil")</f>
        <v>Abrir facsímil</v>
      </c>
      <c r="K415" s="3" t="s">
        <v>31</v>
      </c>
    </row>
    <row r="416" spans="1:11" ht="42" customHeight="1">
      <c r="A416" s="2" t="s">
        <v>1173</v>
      </c>
      <c r="B416" s="2" t="s">
        <v>1174</v>
      </c>
      <c r="C416" s="2" t="s">
        <v>34</v>
      </c>
      <c r="D416" s="2" t="s">
        <v>35</v>
      </c>
      <c r="E416" s="5">
        <v>-27428</v>
      </c>
      <c r="F416" s="3" t="s">
        <v>81</v>
      </c>
      <c r="G416" s="3" t="s">
        <v>37</v>
      </c>
      <c r="H416" s="2" t="s">
        <v>29</v>
      </c>
      <c r="I416" s="2" t="s">
        <v>1175</v>
      </c>
      <c r="J416" s="3" t="str">
        <f>HYPERLINK("https://www.boe.es/gazeta/dias/1824/11/25/pdfs/GMD-1824-149.pdf#page=3","Abrir facsímil")</f>
        <v>Abrir facsímil</v>
      </c>
      <c r="K416" s="3" t="s">
        <v>31</v>
      </c>
    </row>
    <row r="417" spans="1:11" ht="42" customHeight="1">
      <c r="A417" s="2" t="s">
        <v>1176</v>
      </c>
      <c r="B417" s="2" t="s">
        <v>1177</v>
      </c>
      <c r="C417" s="2" t="s">
        <v>54</v>
      </c>
      <c r="D417" s="2" t="s">
        <v>55</v>
      </c>
      <c r="E417" s="5">
        <v>-27755</v>
      </c>
      <c r="F417" s="3" t="s">
        <v>193</v>
      </c>
      <c r="G417" s="3" t="s">
        <v>37</v>
      </c>
      <c r="H417" s="2" t="s">
        <v>29</v>
      </c>
      <c r="I417" s="2" t="s">
        <v>1178</v>
      </c>
      <c r="J417" s="3" t="str">
        <f>HYPERLINK("https://www.boe.es/gazeta/dias/1824/01/03/pdfs/GMD-1824-2.pdf#page=3","Abrir facsímil")</f>
        <v>Abrir facsímil</v>
      </c>
      <c r="K417" s="3" t="s">
        <v>31</v>
      </c>
    </row>
    <row r="418" spans="1:11" ht="42" customHeight="1">
      <c r="A418" s="2" t="s">
        <v>1179</v>
      </c>
      <c r="B418" s="2" t="s">
        <v>1179</v>
      </c>
      <c r="C418" s="2" t="s">
        <v>34</v>
      </c>
      <c r="D418" s="2" t="s">
        <v>35</v>
      </c>
      <c r="E418" s="5">
        <v>-27419</v>
      </c>
      <c r="F418" s="3" t="s">
        <v>1180</v>
      </c>
      <c r="G418" s="3" t="s">
        <v>90</v>
      </c>
      <c r="H418" s="2" t="s">
        <v>29</v>
      </c>
      <c r="I418" s="2" t="s">
        <v>1181</v>
      </c>
      <c r="J418" s="3" t="str">
        <f>HYPERLINK("https://www.boe.es/gazeta/dias/1824/12/04/pdfs/GMD-1824-153.pdf#page=2","Abrir facsímil")</f>
        <v>Abrir facsímil</v>
      </c>
      <c r="K418" s="3" t="s">
        <v>31</v>
      </c>
    </row>
    <row r="419" spans="1:11" ht="42" customHeight="1">
      <c r="A419" s="2" t="s">
        <v>1182</v>
      </c>
      <c r="B419" s="2" t="s">
        <v>1183</v>
      </c>
      <c r="C419" s="2" t="s">
        <v>17</v>
      </c>
      <c r="D419" s="2" t="s">
        <v>18</v>
      </c>
      <c r="E419" s="5">
        <v>-27575</v>
      </c>
      <c r="F419" s="3" t="s">
        <v>261</v>
      </c>
      <c r="G419" s="3" t="s">
        <v>90</v>
      </c>
      <c r="H419" s="2" t="s">
        <v>29</v>
      </c>
      <c r="I419" s="2" t="s">
        <v>1184</v>
      </c>
      <c r="J419" s="3" t="str">
        <f>HYPERLINK("https://www.boe.es/gazeta/dias/1824/07/01/pdfs/GMD-1824-83.pdf#page=2","Abrir facsímil")</f>
        <v>Abrir facsímil</v>
      </c>
      <c r="K419" s="3" t="s">
        <v>31</v>
      </c>
    </row>
    <row r="420" spans="1:11" ht="42" customHeight="1">
      <c r="A420" s="2" t="s">
        <v>1185</v>
      </c>
      <c r="B420" s="2" t="s">
        <v>1186</v>
      </c>
      <c r="C420" s="2" t="s">
        <v>54</v>
      </c>
      <c r="D420" s="2" t="s">
        <v>55</v>
      </c>
      <c r="E420" s="5">
        <v>-27421</v>
      </c>
      <c r="F420" s="3" t="s">
        <v>579</v>
      </c>
      <c r="G420" s="3" t="s">
        <v>37</v>
      </c>
      <c r="H420" s="2" t="s">
        <v>29</v>
      </c>
      <c r="I420" s="2" t="s">
        <v>1187</v>
      </c>
      <c r="J420" s="3" t="str">
        <f>HYPERLINK("https://www.boe.es/gazeta/dias/1824/12/02/pdfs/GMD-1824-152.pdf#page=3","Abrir facsímil")</f>
        <v>Abrir facsímil</v>
      </c>
      <c r="K420" s="3" t="s">
        <v>31</v>
      </c>
    </row>
    <row r="421" spans="1:11" ht="42" customHeight="1">
      <c r="A421" s="2" t="s">
        <v>1188</v>
      </c>
      <c r="B421" s="2" t="s">
        <v>1189</v>
      </c>
      <c r="C421" s="2" t="s">
        <v>54</v>
      </c>
      <c r="D421" s="2" t="s">
        <v>55</v>
      </c>
      <c r="E421" s="5">
        <v>-27449</v>
      </c>
      <c r="F421" s="3" t="s">
        <v>360</v>
      </c>
      <c r="G421" s="3" t="s">
        <v>28</v>
      </c>
      <c r="H421" s="2" t="s">
        <v>29</v>
      </c>
      <c r="I421" s="2" t="s">
        <v>1190</v>
      </c>
      <c r="J421" s="3" t="str">
        <f>HYPERLINK("https://www.boe.es/gazeta/dias/1824/11/04/pdfs/GMD-1824-140.pdf#page=4","Abrir facsímil")</f>
        <v>Abrir facsímil</v>
      </c>
      <c r="K421" s="3" t="s">
        <v>31</v>
      </c>
    </row>
    <row r="422" spans="1:11" ht="42" customHeight="1">
      <c r="A422" s="2" t="s">
        <v>1191</v>
      </c>
      <c r="B422" s="2" t="s">
        <v>1192</v>
      </c>
      <c r="C422" s="2" t="s">
        <v>54</v>
      </c>
      <c r="D422" s="2" t="s">
        <v>55</v>
      </c>
      <c r="E422" s="5">
        <v>-27470</v>
      </c>
      <c r="F422" s="3" t="s">
        <v>89</v>
      </c>
      <c r="G422" s="3" t="s">
        <v>90</v>
      </c>
      <c r="H422" s="2" t="s">
        <v>29</v>
      </c>
      <c r="I422" s="2" t="s">
        <v>1193</v>
      </c>
      <c r="J422" s="3" t="str">
        <f>HYPERLINK("https://www.boe.es/gazeta/dias/1824/10/14/pdfs/GMD-1824-131.pdf#page=2","Abrir facsímil")</f>
        <v>Abrir facsímil</v>
      </c>
      <c r="K422" s="3" t="s">
        <v>31</v>
      </c>
    </row>
    <row r="423" spans="1:11" ht="42" customHeight="1">
      <c r="A423" s="2" t="s">
        <v>1194</v>
      </c>
      <c r="B423" s="2" t="s">
        <v>1194</v>
      </c>
      <c r="C423" s="2" t="s">
        <v>54</v>
      </c>
      <c r="D423" s="2" t="s">
        <v>55</v>
      </c>
      <c r="E423" s="5">
        <v>-27491</v>
      </c>
      <c r="F423" s="3" t="s">
        <v>1195</v>
      </c>
      <c r="G423" s="3" t="s">
        <v>90</v>
      </c>
      <c r="H423" s="2" t="s">
        <v>29</v>
      </c>
      <c r="I423" s="2" t="s">
        <v>1196</v>
      </c>
      <c r="J423" s="3" t="str">
        <f>HYPERLINK("https://www.boe.es/gazeta/dias/1824/09/23/pdfs/GMD-1824-122.pdf#page=2","Abrir facsímil")</f>
        <v>Abrir facsímil</v>
      </c>
      <c r="K423" s="3" t="s">
        <v>31</v>
      </c>
    </row>
    <row r="424" spans="1:11" ht="42" customHeight="1">
      <c r="A424" s="2" t="s">
        <v>1197</v>
      </c>
      <c r="B424" s="2" t="s">
        <v>1198</v>
      </c>
      <c r="C424" s="2" t="s">
        <v>72</v>
      </c>
      <c r="D424" s="2" t="s">
        <v>18</v>
      </c>
      <c r="E424" s="5">
        <v>-27722</v>
      </c>
      <c r="F424" s="3" t="s">
        <v>730</v>
      </c>
      <c r="G424" s="3" t="s">
        <v>28</v>
      </c>
      <c r="H424" s="2" t="s">
        <v>29</v>
      </c>
      <c r="I424" s="2" t="s">
        <v>1199</v>
      </c>
      <c r="J424" s="3" t="str">
        <f>HYPERLINK("https://www.boe.es/gazeta/dias/1824/02/05/pdfs/GMD-1824-17.pdf#page=4","Abrir facsímil")</f>
        <v>Abrir facsímil</v>
      </c>
      <c r="K424" s="3" t="s">
        <v>31</v>
      </c>
    </row>
    <row r="425" spans="1:11" ht="42" customHeight="1">
      <c r="A425" s="2" t="s">
        <v>1200</v>
      </c>
      <c r="B425" s="2" t="s">
        <v>1201</v>
      </c>
      <c r="C425" s="2" t="s">
        <v>72</v>
      </c>
      <c r="D425" s="2" t="s">
        <v>18</v>
      </c>
      <c r="E425" s="5">
        <v>-27685</v>
      </c>
      <c r="F425" s="3" t="s">
        <v>50</v>
      </c>
      <c r="G425" s="3" t="s">
        <v>28</v>
      </c>
      <c r="H425" s="2" t="s">
        <v>29</v>
      </c>
      <c r="I425" s="2" t="s">
        <v>1202</v>
      </c>
      <c r="J425" s="3" t="str">
        <f>HYPERLINK("https://www.boe.es/gazeta/dias/1824/03/13/pdfs/GMD-1824-33.pdf#page=4","Abrir facsímil")</f>
        <v>Abrir facsímil</v>
      </c>
      <c r="K425" s="3" t="s">
        <v>31</v>
      </c>
    </row>
    <row r="426" spans="1:11" ht="42" customHeight="1">
      <c r="A426" s="2" t="s">
        <v>1203</v>
      </c>
      <c r="B426" s="2" t="s">
        <v>1203</v>
      </c>
      <c r="C426" s="2" t="s">
        <v>54</v>
      </c>
      <c r="D426" s="2" t="s">
        <v>55</v>
      </c>
      <c r="E426" s="5">
        <v>-27552</v>
      </c>
      <c r="F426" s="3" t="s">
        <v>381</v>
      </c>
      <c r="G426" s="3" t="s">
        <v>90</v>
      </c>
      <c r="H426" s="2" t="s">
        <v>29</v>
      </c>
      <c r="I426" s="2" t="s">
        <v>1204</v>
      </c>
      <c r="J426" s="3" t="str">
        <f>HYPERLINK("https://www.boe.es/gazeta/dias/1824/07/24/pdfs/GMD-1824-93.pdf#page=2","Abrir facsímil")</f>
        <v>Abrir facsímil</v>
      </c>
      <c r="K426" s="3" t="s">
        <v>31</v>
      </c>
    </row>
    <row r="427" spans="1:11" ht="42" customHeight="1">
      <c r="A427" s="2" t="s">
        <v>1203</v>
      </c>
      <c r="B427" s="2" t="s">
        <v>1203</v>
      </c>
      <c r="C427" s="2" t="s">
        <v>54</v>
      </c>
      <c r="D427" s="2" t="s">
        <v>55</v>
      </c>
      <c r="E427" s="5">
        <v>-27500</v>
      </c>
      <c r="F427" s="3" t="s">
        <v>1015</v>
      </c>
      <c r="G427" s="3" t="s">
        <v>37</v>
      </c>
      <c r="H427" s="2" t="s">
        <v>29</v>
      </c>
      <c r="I427" s="2" t="s">
        <v>1205</v>
      </c>
      <c r="J427" s="3" t="str">
        <f>HYPERLINK("https://www.boe.es/gazeta/dias/1824/09/14/pdfs/GMD-1824-118.pdf#page=3","Abrir facsímil")</f>
        <v>Abrir facsímil</v>
      </c>
      <c r="K427" s="3" t="s">
        <v>31</v>
      </c>
    </row>
    <row r="428" spans="1:11" ht="42" customHeight="1">
      <c r="A428" s="2" t="s">
        <v>1206</v>
      </c>
      <c r="B428" s="2" t="s">
        <v>1207</v>
      </c>
      <c r="C428" s="2" t="s">
        <v>54</v>
      </c>
      <c r="D428" s="2" t="s">
        <v>55</v>
      </c>
      <c r="E428" s="5">
        <v>-27489</v>
      </c>
      <c r="F428" s="3" t="s">
        <v>59</v>
      </c>
      <c r="G428" s="3" t="s">
        <v>28</v>
      </c>
      <c r="H428" s="2" t="s">
        <v>29</v>
      </c>
      <c r="I428" s="2" t="s">
        <v>1208</v>
      </c>
      <c r="J428" s="3" t="str">
        <f>HYPERLINK("https://www.boe.es/gazeta/dias/1824/09/25/pdfs/GMD-1824-123.pdf#page=4","Abrir facsímil")</f>
        <v>Abrir facsímil</v>
      </c>
      <c r="K428" s="3" t="s">
        <v>31</v>
      </c>
    </row>
    <row r="429" spans="1:11" ht="42" customHeight="1">
      <c r="A429" s="2" t="s">
        <v>1209</v>
      </c>
      <c r="B429" s="2" t="s">
        <v>1210</v>
      </c>
      <c r="C429" s="2" t="s">
        <v>34</v>
      </c>
      <c r="D429" s="2" t="s">
        <v>35</v>
      </c>
      <c r="E429" s="5">
        <v>-27554</v>
      </c>
      <c r="F429" s="3" t="s">
        <v>326</v>
      </c>
      <c r="G429" s="3" t="s">
        <v>37</v>
      </c>
      <c r="H429" s="2" t="s">
        <v>29</v>
      </c>
      <c r="I429" s="2" t="s">
        <v>1211</v>
      </c>
      <c r="J429" s="3" t="str">
        <f>HYPERLINK("https://www.boe.es/gazeta/dias/1824/07/22/pdfs/GMD-1824-92.pdf#page=3","Abrir facsímil")</f>
        <v>Abrir facsímil</v>
      </c>
      <c r="K429" s="3" t="s">
        <v>31</v>
      </c>
    </row>
    <row r="430" spans="1:11" ht="42" customHeight="1">
      <c r="A430" s="2" t="s">
        <v>1212</v>
      </c>
      <c r="B430" s="2" t="s">
        <v>1213</v>
      </c>
      <c r="C430" s="2" t="s">
        <v>54</v>
      </c>
      <c r="D430" s="2" t="s">
        <v>55</v>
      </c>
      <c r="E430" s="5">
        <v>-27412</v>
      </c>
      <c r="F430" s="3" t="s">
        <v>73</v>
      </c>
      <c r="G430" s="3" t="s">
        <v>28</v>
      </c>
      <c r="H430" s="2" t="s">
        <v>29</v>
      </c>
      <c r="I430" s="2" t="s">
        <v>1214</v>
      </c>
      <c r="J430" s="3" t="str">
        <f>HYPERLINK("https://www.boe.es/gazeta/dias/1824/12/11/pdfs/GMD-1824-156.pdf#page=4","Abrir facsímil")</f>
        <v>Abrir facsímil</v>
      </c>
      <c r="K430" s="3" t="s">
        <v>31</v>
      </c>
    </row>
    <row r="431" spans="1:11" ht="42" customHeight="1">
      <c r="A431" s="2" t="s">
        <v>1215</v>
      </c>
      <c r="B431" s="2" t="s">
        <v>1216</v>
      </c>
      <c r="C431" s="2" t="s">
        <v>54</v>
      </c>
      <c r="D431" s="2" t="s">
        <v>55</v>
      </c>
      <c r="E431" s="5">
        <v>-27601</v>
      </c>
      <c r="F431" s="3" t="s">
        <v>473</v>
      </c>
      <c r="G431" s="3" t="s">
        <v>37</v>
      </c>
      <c r="H431" s="2" t="s">
        <v>21</v>
      </c>
      <c r="I431" s="2" t="s">
        <v>1217</v>
      </c>
      <c r="J431" s="3" t="str">
        <f>HYPERLINK("https://www.boe.es/gazeta/dias/1824/06/05/pdfs/GMD-1824-72.pdf#page=3","Abrir facsímil")</f>
        <v>Abrir facsímil</v>
      </c>
      <c r="K431" s="3" t="s">
        <v>23</v>
      </c>
    </row>
    <row r="432" spans="1:11" ht="42" customHeight="1">
      <c r="A432" s="2" t="s">
        <v>1218</v>
      </c>
      <c r="B432" s="2" t="s">
        <v>1219</v>
      </c>
      <c r="C432" s="2" t="s">
        <v>54</v>
      </c>
      <c r="D432" s="2" t="s">
        <v>55</v>
      </c>
      <c r="E432" s="5">
        <v>-27507</v>
      </c>
      <c r="F432" s="3" t="s">
        <v>250</v>
      </c>
      <c r="G432" s="3" t="s">
        <v>90</v>
      </c>
      <c r="H432" s="2" t="s">
        <v>29</v>
      </c>
      <c r="I432" s="2" t="s">
        <v>1220</v>
      </c>
      <c r="J432" s="3" t="str">
        <f>HYPERLINK("https://www.boe.es/gazeta/dias/1824/09/07/pdfs/GMD-1824-115.pdf#page=2","Abrir facsímil")</f>
        <v>Abrir facsímil</v>
      </c>
      <c r="K432" s="3" t="s">
        <v>31</v>
      </c>
    </row>
    <row r="433" spans="1:11" ht="42" customHeight="1">
      <c r="A433" s="2" t="s">
        <v>1221</v>
      </c>
      <c r="B433" s="2" t="s">
        <v>1222</v>
      </c>
      <c r="C433" s="2" t="s">
        <v>17</v>
      </c>
      <c r="D433" s="2" t="s">
        <v>18</v>
      </c>
      <c r="E433" s="5">
        <v>-27717</v>
      </c>
      <c r="F433" s="3" t="s">
        <v>277</v>
      </c>
      <c r="G433" s="3" t="s">
        <v>90</v>
      </c>
      <c r="H433" s="2" t="s">
        <v>21</v>
      </c>
      <c r="I433" s="2" t="s">
        <v>1223</v>
      </c>
      <c r="J433" s="3" t="str">
        <f>HYPERLINK("https://www.boe.es/gazeta/dias/1824/02/10/pdfs/GMD-1824-19.pdf#page=2","Abrir facsímil")</f>
        <v>Abrir facsímil</v>
      </c>
      <c r="K433" s="3" t="s">
        <v>23</v>
      </c>
    </row>
    <row r="434" spans="1:11" ht="42" customHeight="1">
      <c r="A434" s="2" t="s">
        <v>1224</v>
      </c>
      <c r="B434" s="2" t="s">
        <v>1225</v>
      </c>
      <c r="C434" s="2" t="s">
        <v>34</v>
      </c>
      <c r="D434" s="2" t="s">
        <v>35</v>
      </c>
      <c r="E434" s="5">
        <v>-27428</v>
      </c>
      <c r="F434" s="3" t="s">
        <v>81</v>
      </c>
      <c r="G434" s="3" t="s">
        <v>37</v>
      </c>
      <c r="H434" s="2" t="s">
        <v>29</v>
      </c>
      <c r="I434" s="2" t="s">
        <v>1226</v>
      </c>
      <c r="J434" s="3" t="str">
        <f>HYPERLINK("https://www.boe.es/gazeta/dias/1824/11/25/pdfs/GMD-1824-149.pdf#page=3","Abrir facsímil")</f>
        <v>Abrir facsímil</v>
      </c>
      <c r="K434" s="3" t="s">
        <v>31</v>
      </c>
    </row>
    <row r="435" spans="1:11" ht="42" customHeight="1">
      <c r="A435" s="2" t="s">
        <v>1227</v>
      </c>
      <c r="B435" s="2" t="s">
        <v>1227</v>
      </c>
      <c r="C435" s="2" t="s">
        <v>34</v>
      </c>
      <c r="D435" s="2" t="s">
        <v>35</v>
      </c>
      <c r="E435" s="5">
        <v>-27631</v>
      </c>
      <c r="F435" s="3" t="s">
        <v>322</v>
      </c>
      <c r="G435" s="3" t="s">
        <v>90</v>
      </c>
      <c r="H435" s="2" t="s">
        <v>29</v>
      </c>
      <c r="I435" s="2" t="s">
        <v>1228</v>
      </c>
      <c r="J435" s="3" t="str">
        <f>HYPERLINK("https://www.boe.es/gazeta/dias/1824/05/06/pdfs/GMD-1824-58.pdf#page=2","Abrir facsímil")</f>
        <v>Abrir facsímil</v>
      </c>
      <c r="K435" s="3" t="s">
        <v>31</v>
      </c>
    </row>
    <row r="436" spans="1:11" ht="42" customHeight="1">
      <c r="A436" s="2" t="s">
        <v>1229</v>
      </c>
      <c r="B436" s="2" t="s">
        <v>1230</v>
      </c>
      <c r="C436" s="2" t="s">
        <v>26</v>
      </c>
      <c r="D436" s="2" t="s">
        <v>18</v>
      </c>
      <c r="E436" s="5">
        <v>-27437</v>
      </c>
      <c r="F436" s="3" t="s">
        <v>45</v>
      </c>
      <c r="G436" s="3" t="s">
        <v>37</v>
      </c>
      <c r="H436" s="2" t="s">
        <v>29</v>
      </c>
      <c r="I436" s="2" t="s">
        <v>1231</v>
      </c>
      <c r="J436" s="3" t="str">
        <f>HYPERLINK("https://www.boe.es/gazeta/dias/1824/11/16/pdfs/GMD-1824-145.pdf#page=3","Abrir facsímil")</f>
        <v>Abrir facsímil</v>
      </c>
      <c r="K436" s="3" t="s">
        <v>31</v>
      </c>
    </row>
    <row r="437" spans="1:11" ht="42" customHeight="1">
      <c r="A437" s="2" t="s">
        <v>1232</v>
      </c>
      <c r="B437" s="2" t="s">
        <v>1233</v>
      </c>
      <c r="C437" s="2" t="s">
        <v>54</v>
      </c>
      <c r="D437" s="2" t="s">
        <v>55</v>
      </c>
      <c r="E437" s="5">
        <v>-27519</v>
      </c>
      <c r="F437" s="3" t="s">
        <v>766</v>
      </c>
      <c r="G437" s="3" t="s">
        <v>28</v>
      </c>
      <c r="H437" s="2" t="s">
        <v>29</v>
      </c>
      <c r="I437" s="2" t="s">
        <v>1234</v>
      </c>
      <c r="J437" s="3" t="str">
        <f>HYPERLINK("https://www.boe.es/gazeta/dias/1824/08/26/pdfs/GMD-1824-109.pdf#page=4","Abrir facsímil")</f>
        <v>Abrir facsímil</v>
      </c>
      <c r="K437" s="3" t="s">
        <v>31</v>
      </c>
    </row>
    <row r="438" spans="1:11" ht="42" customHeight="1">
      <c r="A438" s="2" t="s">
        <v>1235</v>
      </c>
      <c r="B438" s="2" t="s">
        <v>1236</v>
      </c>
      <c r="C438" s="2" t="s">
        <v>26</v>
      </c>
      <c r="D438" s="2" t="s">
        <v>18</v>
      </c>
      <c r="E438" s="5">
        <v>-27694</v>
      </c>
      <c r="F438" s="3" t="s">
        <v>1237</v>
      </c>
      <c r="G438" s="3" t="s">
        <v>28</v>
      </c>
      <c r="H438" s="2" t="s">
        <v>29</v>
      </c>
      <c r="I438" s="2" t="s">
        <v>1238</v>
      </c>
      <c r="J438" s="3" t="str">
        <f>HYPERLINK("https://www.boe.es/gazeta/dias/1824/03/04/pdfs/GMD-1824-29.pdf#page=4","Abrir facsímil")</f>
        <v>Abrir facsímil</v>
      </c>
      <c r="K438" s="3" t="s">
        <v>31</v>
      </c>
    </row>
    <row r="439" spans="1:11" ht="42" customHeight="1">
      <c r="A439" s="2" t="s">
        <v>1239</v>
      </c>
      <c r="B439" s="2" t="s">
        <v>1240</v>
      </c>
      <c r="C439" s="2" t="s">
        <v>54</v>
      </c>
      <c r="D439" s="2" t="s">
        <v>55</v>
      </c>
      <c r="E439" s="5">
        <v>-27741</v>
      </c>
      <c r="F439" s="3" t="s">
        <v>546</v>
      </c>
      <c r="G439" s="3" t="s">
        <v>37</v>
      </c>
      <c r="H439" s="2" t="s">
        <v>29</v>
      </c>
      <c r="I439" s="2" t="s">
        <v>1241</v>
      </c>
      <c r="J439" s="3" t="str">
        <f>HYPERLINK("https://www.boe.es/gazeta/dias/1824/01/17/pdfs/GMD-1824-8.pdf#page=3","Abrir facsímil")</f>
        <v>Abrir facsímil</v>
      </c>
      <c r="K439" s="3" t="s">
        <v>31</v>
      </c>
    </row>
    <row r="440" spans="1:11" ht="42" customHeight="1">
      <c r="A440" s="2" t="s">
        <v>1242</v>
      </c>
      <c r="B440" s="2" t="s">
        <v>1243</v>
      </c>
      <c r="C440" s="2" t="s">
        <v>54</v>
      </c>
      <c r="D440" s="2" t="s">
        <v>55</v>
      </c>
      <c r="E440" s="5">
        <v>-27428</v>
      </c>
      <c r="F440" s="3" t="s">
        <v>81</v>
      </c>
      <c r="G440" s="3" t="s">
        <v>37</v>
      </c>
      <c r="H440" s="2" t="s">
        <v>29</v>
      </c>
      <c r="I440" s="2" t="s">
        <v>1244</v>
      </c>
      <c r="J440" s="3" t="str">
        <f>HYPERLINK("https://www.boe.es/gazeta/dias/1824/11/25/pdfs/GMD-1824-149.pdf#page=3","Abrir facsímil")</f>
        <v>Abrir facsímil</v>
      </c>
      <c r="K440" s="3" t="s">
        <v>31</v>
      </c>
    </row>
    <row r="441" spans="1:11" ht="42" customHeight="1">
      <c r="A441" s="2" t="s">
        <v>1245</v>
      </c>
      <c r="B441" s="2" t="s">
        <v>1246</v>
      </c>
      <c r="C441" s="2" t="s">
        <v>34</v>
      </c>
      <c r="D441" s="2" t="s">
        <v>35</v>
      </c>
      <c r="E441" s="5">
        <v>-27405</v>
      </c>
      <c r="F441" s="3" t="s">
        <v>165</v>
      </c>
      <c r="G441" s="3" t="s">
        <v>90</v>
      </c>
      <c r="H441" s="2" t="s">
        <v>29</v>
      </c>
      <c r="I441" s="2" t="s">
        <v>1247</v>
      </c>
      <c r="J441" s="3" t="str">
        <f>HYPERLINK("https://www.boe.es/gazeta/dias/1824/12/18/pdfs/GMD-1824-159.pdf#page=2","Abrir facsímil")</f>
        <v>Abrir facsímil</v>
      </c>
      <c r="K441" s="3" t="s">
        <v>31</v>
      </c>
    </row>
    <row r="442" spans="1:11" ht="42" customHeight="1">
      <c r="A442" s="2" t="s">
        <v>1248</v>
      </c>
      <c r="B442" s="2" t="s">
        <v>1249</v>
      </c>
      <c r="C442" s="2" t="s">
        <v>301</v>
      </c>
      <c r="D442" s="2" t="s">
        <v>18</v>
      </c>
      <c r="E442" s="5">
        <v>-27710</v>
      </c>
      <c r="F442" s="3" t="s">
        <v>220</v>
      </c>
      <c r="G442" s="3" t="s">
        <v>28</v>
      </c>
      <c r="H442" s="2" t="s">
        <v>29</v>
      </c>
      <c r="I442" s="2" t="s">
        <v>1250</v>
      </c>
      <c r="J442" s="3" t="str">
        <f>HYPERLINK("https://www.boe.es/gazeta/dias/1824/02/17/pdfs/GMD-1824-22.pdf#page=4","Abrir facsímil")</f>
        <v>Abrir facsímil</v>
      </c>
      <c r="K442" s="3" t="s">
        <v>31</v>
      </c>
    </row>
    <row r="443" spans="1:11" ht="42" customHeight="1">
      <c r="A443" s="2" t="s">
        <v>1251</v>
      </c>
      <c r="B443" s="2" t="s">
        <v>1252</v>
      </c>
      <c r="C443" s="2" t="s">
        <v>34</v>
      </c>
      <c r="D443" s="2" t="s">
        <v>35</v>
      </c>
      <c r="E443" s="5">
        <v>-27575</v>
      </c>
      <c r="F443" s="3" t="s">
        <v>261</v>
      </c>
      <c r="G443" s="3" t="s">
        <v>90</v>
      </c>
      <c r="H443" s="2" t="s">
        <v>29</v>
      </c>
      <c r="I443" s="2" t="s">
        <v>1253</v>
      </c>
      <c r="J443" s="3" t="str">
        <f>HYPERLINK("https://www.boe.es/gazeta/dias/1824/07/01/pdfs/GMD-1824-83.pdf#page=2","Abrir facsímil")</f>
        <v>Abrir facsímil</v>
      </c>
      <c r="K443" s="3" t="s">
        <v>31</v>
      </c>
    </row>
    <row r="444" spans="1:11" ht="42" customHeight="1">
      <c r="A444" s="2" t="s">
        <v>1254</v>
      </c>
      <c r="B444" s="2" t="s">
        <v>1255</v>
      </c>
      <c r="C444" s="2" t="s">
        <v>34</v>
      </c>
      <c r="D444" s="2" t="s">
        <v>35</v>
      </c>
      <c r="E444" s="5">
        <v>-27601</v>
      </c>
      <c r="F444" s="3" t="s">
        <v>473</v>
      </c>
      <c r="G444" s="3" t="s">
        <v>37</v>
      </c>
      <c r="H444" s="2" t="s">
        <v>29</v>
      </c>
      <c r="I444" s="2" t="s">
        <v>1256</v>
      </c>
      <c r="J444" s="3" t="str">
        <f>HYPERLINK("https://www.boe.es/gazeta/dias/1824/06/05/pdfs/GMD-1824-72.pdf#page=3","Abrir facsímil")</f>
        <v>Abrir facsímil</v>
      </c>
      <c r="K444" s="3" t="s">
        <v>31</v>
      </c>
    </row>
    <row r="445" spans="1:11" ht="42" customHeight="1">
      <c r="A445" s="2" t="s">
        <v>1257</v>
      </c>
      <c r="B445" s="2" t="s">
        <v>1257</v>
      </c>
      <c r="C445" s="2" t="s">
        <v>54</v>
      </c>
      <c r="D445" s="2" t="s">
        <v>55</v>
      </c>
      <c r="E445" s="5">
        <v>-27596</v>
      </c>
      <c r="F445" s="3" t="s">
        <v>205</v>
      </c>
      <c r="G445" s="3" t="s">
        <v>90</v>
      </c>
      <c r="H445" s="2" t="s">
        <v>29</v>
      </c>
      <c r="I445" s="2" t="s">
        <v>1258</v>
      </c>
      <c r="J445" s="3" t="str">
        <f>HYPERLINK("https://www.boe.es/gazeta/dias/1824/06/10/pdfs/GMD-1824-74.pdf#page=2","Abrir facsímil")</f>
        <v>Abrir facsímil</v>
      </c>
      <c r="K445" s="3" t="s">
        <v>31</v>
      </c>
    </row>
    <row r="446" spans="1:11" ht="42" customHeight="1">
      <c r="A446" s="2" t="s">
        <v>1259</v>
      </c>
      <c r="B446" s="2" t="s">
        <v>1259</v>
      </c>
      <c r="C446" s="2" t="s">
        <v>54</v>
      </c>
      <c r="D446" s="2" t="s">
        <v>55</v>
      </c>
      <c r="E446" s="5">
        <v>-27489</v>
      </c>
      <c r="F446" s="3" t="s">
        <v>59</v>
      </c>
      <c r="G446" s="3" t="s">
        <v>37</v>
      </c>
      <c r="H446" s="2" t="s">
        <v>29</v>
      </c>
      <c r="I446" s="2" t="s">
        <v>1260</v>
      </c>
      <c r="J446" s="3" t="str">
        <f>HYPERLINK("https://www.boe.es/gazeta/dias/1824/09/25/pdfs/GMD-1824-123.pdf#page=3","Abrir facsímil")</f>
        <v>Abrir facsímil</v>
      </c>
      <c r="K446" s="3" t="s">
        <v>31</v>
      </c>
    </row>
    <row r="447" spans="1:11" ht="42" customHeight="1">
      <c r="A447" s="2" t="s">
        <v>1261</v>
      </c>
      <c r="B447" s="2" t="s">
        <v>1262</v>
      </c>
      <c r="C447" s="2" t="s">
        <v>54</v>
      </c>
      <c r="D447" s="2" t="s">
        <v>55</v>
      </c>
      <c r="E447" s="5">
        <v>-27750</v>
      </c>
      <c r="F447" s="3" t="s">
        <v>1137</v>
      </c>
      <c r="G447" s="3" t="s">
        <v>104</v>
      </c>
      <c r="H447" s="2" t="s">
        <v>29</v>
      </c>
      <c r="I447" s="2" t="s">
        <v>1263</v>
      </c>
      <c r="J447" s="3" t="str">
        <f>HYPERLINK("https://www.boe.es/gazeta/dias/1824/01/08/pdfs/GMD-1824-4.pdf#page=1","Abrir facsímil")</f>
        <v>Abrir facsímil</v>
      </c>
      <c r="K447" s="3" t="s">
        <v>31</v>
      </c>
    </row>
    <row r="448" spans="1:11" ht="42" customHeight="1">
      <c r="A448" s="2" t="s">
        <v>1264</v>
      </c>
      <c r="B448" s="2" t="s">
        <v>1264</v>
      </c>
      <c r="C448" s="2" t="s">
        <v>54</v>
      </c>
      <c r="D448" s="2" t="s">
        <v>55</v>
      </c>
      <c r="E448" s="5">
        <v>-27526</v>
      </c>
      <c r="F448" s="3" t="s">
        <v>144</v>
      </c>
      <c r="G448" s="3" t="s">
        <v>90</v>
      </c>
      <c r="H448" s="2" t="s">
        <v>29</v>
      </c>
      <c r="I448" s="2" t="s">
        <v>1265</v>
      </c>
      <c r="J448" s="3" t="str">
        <f>HYPERLINK("https://www.boe.es/gazeta/dias/1824/08/19/pdfs/GMD-1824-104.pdf#page=2","Abrir facsímil")</f>
        <v>Abrir facsímil</v>
      </c>
      <c r="K448" s="3" t="s">
        <v>31</v>
      </c>
    </row>
    <row r="449" spans="1:11" ht="42" customHeight="1">
      <c r="A449" s="2" t="s">
        <v>1266</v>
      </c>
      <c r="B449" s="2" t="s">
        <v>1267</v>
      </c>
      <c r="C449" s="2" t="s">
        <v>34</v>
      </c>
      <c r="D449" s="2" t="s">
        <v>35</v>
      </c>
      <c r="E449" s="5">
        <v>-27517</v>
      </c>
      <c r="F449" s="3" t="s">
        <v>173</v>
      </c>
      <c r="G449" s="3" t="s">
        <v>37</v>
      </c>
      <c r="H449" s="2" t="s">
        <v>29</v>
      </c>
      <c r="I449" s="2" t="s">
        <v>1268</v>
      </c>
      <c r="J449" s="3" t="str">
        <f>HYPERLINK("https://www.boe.es/gazeta/dias/1824/08/28/pdfs/GMD-1824-110.pdf#page=3","Abrir facsímil")</f>
        <v>Abrir facsímil</v>
      </c>
      <c r="K449" s="3" t="s">
        <v>31</v>
      </c>
    </row>
    <row r="450" spans="1:11" ht="42" customHeight="1">
      <c r="A450" s="2" t="s">
        <v>1269</v>
      </c>
      <c r="B450" s="2" t="s">
        <v>1269</v>
      </c>
      <c r="C450" s="2" t="s">
        <v>54</v>
      </c>
      <c r="D450" s="2" t="s">
        <v>55</v>
      </c>
      <c r="E450" s="5">
        <v>-27629</v>
      </c>
      <c r="F450" s="3" t="s">
        <v>429</v>
      </c>
      <c r="G450" s="3" t="s">
        <v>37</v>
      </c>
      <c r="H450" s="2" t="s">
        <v>29</v>
      </c>
      <c r="I450" s="2" t="s">
        <v>1270</v>
      </c>
      <c r="J450" s="3" t="str">
        <f>HYPERLINK("https://www.boe.es/gazeta/dias/1824/05/08/pdfs/GMD-1824-59.pdf#page=3","Abrir facsímil")</f>
        <v>Abrir facsímil</v>
      </c>
      <c r="K450" s="3" t="s">
        <v>31</v>
      </c>
    </row>
    <row r="451" spans="1:11" ht="42" customHeight="1">
      <c r="A451" s="2" t="s">
        <v>1269</v>
      </c>
      <c r="B451" s="2" t="s">
        <v>1269</v>
      </c>
      <c r="C451" s="2" t="s">
        <v>54</v>
      </c>
      <c r="D451" s="2" t="s">
        <v>55</v>
      </c>
      <c r="E451" s="5">
        <v>-27549</v>
      </c>
      <c r="F451" s="3" t="s">
        <v>1271</v>
      </c>
      <c r="G451" s="3" t="s">
        <v>37</v>
      </c>
      <c r="H451" s="2" t="s">
        <v>29</v>
      </c>
      <c r="I451" s="2" t="s">
        <v>1272</v>
      </c>
      <c r="J451" s="3" t="str">
        <f>HYPERLINK("https://www.boe.es/gazeta/dias/1824/07/27/pdfs/GMD-1824-94.pdf#page=3","Abrir facsímil")</f>
        <v>Abrir facsímil</v>
      </c>
      <c r="K451" s="3" t="s">
        <v>31</v>
      </c>
    </row>
    <row r="452" spans="1:11" ht="42" customHeight="1">
      <c r="A452" s="2" t="s">
        <v>1269</v>
      </c>
      <c r="B452" s="2" t="s">
        <v>1269</v>
      </c>
      <c r="C452" s="2" t="s">
        <v>54</v>
      </c>
      <c r="D452" s="2" t="s">
        <v>55</v>
      </c>
      <c r="E452" s="5">
        <v>-27524</v>
      </c>
      <c r="F452" s="3" t="s">
        <v>887</v>
      </c>
      <c r="G452" s="3" t="s">
        <v>37</v>
      </c>
      <c r="H452" s="2" t="s">
        <v>29</v>
      </c>
      <c r="I452" s="2" t="s">
        <v>1273</v>
      </c>
      <c r="J452" s="3" t="str">
        <f>HYPERLINK("https://www.boe.es/gazeta/dias/1824/08/21/pdfs/GMD-1824-105.pdf#page=3","Abrir facsímil")</f>
        <v>Abrir facsímil</v>
      </c>
      <c r="K452" s="3" t="s">
        <v>31</v>
      </c>
    </row>
    <row r="453" spans="1:11" ht="42" customHeight="1">
      <c r="A453" s="2" t="s">
        <v>1269</v>
      </c>
      <c r="B453" s="2" t="s">
        <v>1269</v>
      </c>
      <c r="C453" s="2" t="s">
        <v>54</v>
      </c>
      <c r="D453" s="2" t="s">
        <v>55</v>
      </c>
      <c r="E453" s="5">
        <v>-27470</v>
      </c>
      <c r="F453" s="3" t="s">
        <v>89</v>
      </c>
      <c r="G453" s="3" t="s">
        <v>90</v>
      </c>
      <c r="H453" s="2" t="s">
        <v>29</v>
      </c>
      <c r="I453" s="2" t="s">
        <v>1274</v>
      </c>
      <c r="J453" s="3" t="str">
        <f>HYPERLINK("https://www.boe.es/gazeta/dias/1824/10/14/pdfs/GMD-1824-131.pdf#page=2","Abrir facsímil")</f>
        <v>Abrir facsímil</v>
      </c>
      <c r="K453" s="3" t="s">
        <v>31</v>
      </c>
    </row>
    <row r="454" spans="1:11" ht="42" customHeight="1">
      <c r="A454" s="2" t="s">
        <v>1269</v>
      </c>
      <c r="B454" s="2" t="s">
        <v>1269</v>
      </c>
      <c r="C454" s="2" t="s">
        <v>54</v>
      </c>
      <c r="D454" s="2" t="s">
        <v>55</v>
      </c>
      <c r="E454" s="5">
        <v>-27437</v>
      </c>
      <c r="F454" s="3" t="s">
        <v>45</v>
      </c>
      <c r="G454" s="3" t="s">
        <v>90</v>
      </c>
      <c r="H454" s="2" t="s">
        <v>29</v>
      </c>
      <c r="I454" s="2" t="s">
        <v>1275</v>
      </c>
      <c r="J454" s="3" t="str">
        <f>HYPERLINK("https://www.boe.es/gazeta/dias/1824/11/16/pdfs/GMD-1824-145.pdf#page=2","Abrir facsímil")</f>
        <v>Abrir facsímil</v>
      </c>
      <c r="K454" s="3" t="s">
        <v>31</v>
      </c>
    </row>
    <row r="455" spans="1:11" ht="42" customHeight="1">
      <c r="A455" s="2" t="s">
        <v>1276</v>
      </c>
      <c r="B455" s="2" t="s">
        <v>1277</v>
      </c>
      <c r="C455" s="2" t="s">
        <v>34</v>
      </c>
      <c r="D455" s="2" t="s">
        <v>35</v>
      </c>
      <c r="E455" s="5">
        <v>-27428</v>
      </c>
      <c r="F455" s="3" t="s">
        <v>81</v>
      </c>
      <c r="G455" s="3" t="s">
        <v>37</v>
      </c>
      <c r="H455" s="2" t="s">
        <v>29</v>
      </c>
      <c r="I455" s="2" t="s">
        <v>1278</v>
      </c>
      <c r="J455" s="3" t="str">
        <f>HYPERLINK("https://www.boe.es/gazeta/dias/1824/11/25/pdfs/GMD-1824-149.pdf#page=3","Abrir facsímil")</f>
        <v>Abrir facsímil</v>
      </c>
      <c r="K455" s="3" t="s">
        <v>31</v>
      </c>
    </row>
    <row r="456" spans="1:11" ht="42" customHeight="1">
      <c r="A456" s="2" t="s">
        <v>1279</v>
      </c>
      <c r="B456" s="2" t="s">
        <v>1280</v>
      </c>
      <c r="C456" s="2" t="s">
        <v>54</v>
      </c>
      <c r="D456" s="2" t="s">
        <v>55</v>
      </c>
      <c r="E456" s="5">
        <v>-27734</v>
      </c>
      <c r="F456" s="3" t="s">
        <v>449</v>
      </c>
      <c r="G456" s="3" t="s">
        <v>90</v>
      </c>
      <c r="H456" s="2" t="s">
        <v>29</v>
      </c>
      <c r="I456" s="2" t="s">
        <v>1281</v>
      </c>
      <c r="J456" s="3" t="str">
        <f>HYPERLINK("https://www.boe.es/gazeta/dias/1824/01/24/pdfs/GMD-1824-11.pdf#page=2","Abrir facsímil")</f>
        <v>Abrir facsímil</v>
      </c>
      <c r="K456" s="3" t="s">
        <v>31</v>
      </c>
    </row>
    <row r="457" spans="1:11" ht="42" customHeight="1">
      <c r="A457" s="2" t="s">
        <v>1282</v>
      </c>
      <c r="B457" s="2" t="s">
        <v>1283</v>
      </c>
      <c r="C457" s="2" t="s">
        <v>54</v>
      </c>
      <c r="D457" s="2" t="s">
        <v>55</v>
      </c>
      <c r="E457" s="5">
        <v>-27731</v>
      </c>
      <c r="F457" s="3" t="s">
        <v>1284</v>
      </c>
      <c r="G457" s="3" t="s">
        <v>28</v>
      </c>
      <c r="H457" s="2" t="s">
        <v>29</v>
      </c>
      <c r="I457" s="2" t="s">
        <v>1285</v>
      </c>
      <c r="J457" s="3" t="str">
        <f>HYPERLINK("https://www.boe.es/gazeta/dias/1824/01/27/pdfs/GMD-1824-12.pdf#page=4","Abrir facsímil")</f>
        <v>Abrir facsímil</v>
      </c>
      <c r="K457" s="3" t="s">
        <v>31</v>
      </c>
    </row>
    <row r="458" spans="1:11" ht="42" customHeight="1">
      <c r="A458" s="2" t="s">
        <v>1286</v>
      </c>
      <c r="B458" s="2" t="s">
        <v>1287</v>
      </c>
      <c r="C458" s="2" t="s">
        <v>34</v>
      </c>
      <c r="D458" s="2" t="s">
        <v>35</v>
      </c>
      <c r="E458" s="5">
        <v>-27428</v>
      </c>
      <c r="F458" s="3" t="s">
        <v>81</v>
      </c>
      <c r="G458" s="3" t="s">
        <v>37</v>
      </c>
      <c r="H458" s="2" t="s">
        <v>29</v>
      </c>
      <c r="I458" s="2" t="s">
        <v>1288</v>
      </c>
      <c r="J458" s="3" t="str">
        <f>HYPERLINK("https://www.boe.es/gazeta/dias/1824/11/25/pdfs/GMD-1824-149.pdf#page=3","Abrir facsímil")</f>
        <v>Abrir facsímil</v>
      </c>
      <c r="K458" s="3" t="s">
        <v>31</v>
      </c>
    </row>
    <row r="459" spans="1:11" ht="42" customHeight="1">
      <c r="A459" s="2" t="s">
        <v>1289</v>
      </c>
      <c r="B459" s="2" t="s">
        <v>1290</v>
      </c>
      <c r="C459" s="2" t="s">
        <v>34</v>
      </c>
      <c r="D459" s="2" t="s">
        <v>35</v>
      </c>
      <c r="E459" s="5">
        <v>-27561</v>
      </c>
      <c r="F459" s="3" t="s">
        <v>1291</v>
      </c>
      <c r="G459" s="3" t="s">
        <v>37</v>
      </c>
      <c r="H459" s="2" t="s">
        <v>29</v>
      </c>
      <c r="I459" s="2" t="s">
        <v>1292</v>
      </c>
      <c r="J459" s="3" t="str">
        <f>HYPERLINK("https://www.boe.es/gazeta/dias/1824/07/15/pdfs/GMD-1824-89.pdf#page=3","Abrir facsímil")</f>
        <v>Abrir facsímil</v>
      </c>
      <c r="K459" s="3" t="s">
        <v>31</v>
      </c>
    </row>
    <row r="460" spans="1:11" ht="42" customHeight="1">
      <c r="A460" s="2" t="s">
        <v>1293</v>
      </c>
      <c r="B460" s="2" t="s">
        <v>1294</v>
      </c>
      <c r="C460" s="2" t="s">
        <v>17</v>
      </c>
      <c r="D460" s="2" t="s">
        <v>18</v>
      </c>
      <c r="E460" s="5">
        <v>-27514</v>
      </c>
      <c r="F460" s="3" t="s">
        <v>1044</v>
      </c>
      <c r="G460" s="3" t="s">
        <v>104</v>
      </c>
      <c r="H460" s="2" t="s">
        <v>29</v>
      </c>
      <c r="I460" s="2" t="s">
        <v>1295</v>
      </c>
      <c r="J460" s="3" t="str">
        <f>HYPERLINK("https://www.boe.es/gazeta/dias/1824/08/31/pdfs/GMD-1824-112.pdf#page=1","Abrir facsímil")</f>
        <v>Abrir facsímil</v>
      </c>
      <c r="K460" s="3" t="s">
        <v>31</v>
      </c>
    </row>
    <row r="461" spans="1:11" ht="42" customHeight="1">
      <c r="A461" s="2" t="s">
        <v>1296</v>
      </c>
      <c r="B461" s="2" t="s">
        <v>1297</v>
      </c>
      <c r="C461" s="2" t="s">
        <v>54</v>
      </c>
      <c r="D461" s="2" t="s">
        <v>55</v>
      </c>
      <c r="E461" s="5">
        <v>-27468</v>
      </c>
      <c r="F461" s="3" t="s">
        <v>1038</v>
      </c>
      <c r="G461" s="3" t="s">
        <v>37</v>
      </c>
      <c r="H461" s="2" t="s">
        <v>29</v>
      </c>
      <c r="I461" s="2" t="s">
        <v>1298</v>
      </c>
      <c r="J461" s="3" t="str">
        <f>HYPERLINK("https://www.boe.es/gazeta/dias/1824/10/16/pdfs/GMD-1824-132.pdf#page=3","Abrir facsímil")</f>
        <v>Abrir facsímil</v>
      </c>
      <c r="K461" s="3" t="s">
        <v>31</v>
      </c>
    </row>
    <row r="462" spans="1:11" ht="42" customHeight="1">
      <c r="A462" s="2" t="s">
        <v>1299</v>
      </c>
      <c r="B462" s="2" t="s">
        <v>1299</v>
      </c>
      <c r="C462" s="2" t="s">
        <v>34</v>
      </c>
      <c r="D462" s="2" t="s">
        <v>35</v>
      </c>
      <c r="E462" s="5">
        <v>-27423</v>
      </c>
      <c r="F462" s="3" t="s">
        <v>1300</v>
      </c>
      <c r="G462" s="3" t="s">
        <v>104</v>
      </c>
      <c r="H462" s="2" t="s">
        <v>29</v>
      </c>
      <c r="I462" s="2" t="s">
        <v>1301</v>
      </c>
      <c r="J462" s="3" t="str">
        <f>HYPERLINK("https://www.boe.es/gazeta/dias/1824/11/30/pdfs/GMD-1824-151.pdf#page=1","Abrir facsímil")</f>
        <v>Abrir facsímil</v>
      </c>
      <c r="K462" s="3" t="s">
        <v>31</v>
      </c>
    </row>
    <row r="463" spans="1:11" ht="42" customHeight="1">
      <c r="A463" s="2" t="s">
        <v>1302</v>
      </c>
      <c r="B463" s="2" t="s">
        <v>1302</v>
      </c>
      <c r="C463" s="2" t="s">
        <v>54</v>
      </c>
      <c r="D463" s="2" t="s">
        <v>55</v>
      </c>
      <c r="E463" s="5">
        <v>-27563</v>
      </c>
      <c r="F463" s="3" t="s">
        <v>1303</v>
      </c>
      <c r="G463" s="3" t="s">
        <v>90</v>
      </c>
      <c r="H463" s="2" t="s">
        <v>29</v>
      </c>
      <c r="I463" s="2" t="s">
        <v>1304</v>
      </c>
      <c r="J463" s="3" t="str">
        <f>HYPERLINK("https://www.boe.es/gazeta/dias/1824/07/13/pdfs/GMD-1824-88.pdf#page=2","Abrir facsímil")</f>
        <v>Abrir facsímil</v>
      </c>
      <c r="K463" s="3" t="s">
        <v>31</v>
      </c>
    </row>
    <row r="464" spans="1:11" ht="42" customHeight="1">
      <c r="A464" s="2" t="s">
        <v>1305</v>
      </c>
      <c r="B464" s="2" t="s">
        <v>1306</v>
      </c>
      <c r="C464" s="2" t="s">
        <v>54</v>
      </c>
      <c r="D464" s="2" t="s">
        <v>590</v>
      </c>
      <c r="E464" s="5">
        <v>-27521</v>
      </c>
      <c r="F464" s="3" t="s">
        <v>591</v>
      </c>
      <c r="G464" s="3" t="s">
        <v>104</v>
      </c>
      <c r="H464" s="2" t="s">
        <v>29</v>
      </c>
      <c r="I464" s="2" t="s">
        <v>1307</v>
      </c>
      <c r="J464" s="3" t="str">
        <f>HYPERLINK("https://www.boe.es/gazeta/dias/1824/08/24/pdfs/GMD-1824-107E.pdf#page=1","Abrir facsímil")</f>
        <v>Abrir facsímil</v>
      </c>
      <c r="K464" s="3" t="s">
        <v>31</v>
      </c>
    </row>
    <row r="465" spans="1:11" ht="42" customHeight="1">
      <c r="A465" s="2" t="s">
        <v>1308</v>
      </c>
      <c r="B465" s="2" t="s">
        <v>1309</v>
      </c>
      <c r="C465" s="2" t="s">
        <v>17</v>
      </c>
      <c r="D465" s="2" t="s">
        <v>18</v>
      </c>
      <c r="E465" s="5">
        <v>-27512</v>
      </c>
      <c r="F465" s="3" t="s">
        <v>36</v>
      </c>
      <c r="G465" s="3" t="s">
        <v>37</v>
      </c>
      <c r="H465" s="2" t="s">
        <v>29</v>
      </c>
      <c r="I465" s="2" t="s">
        <v>1310</v>
      </c>
      <c r="J465" s="3" t="str">
        <f>HYPERLINK("https://www.boe.es/gazeta/dias/1824/09/02/pdfs/GMD-1824-113.pdf#page=3","Abrir facsímil")</f>
        <v>Abrir facsímil</v>
      </c>
      <c r="K465" s="3" t="s">
        <v>31</v>
      </c>
    </row>
    <row r="466" spans="1:11" ht="42" customHeight="1">
      <c r="A466" s="2" t="s">
        <v>1311</v>
      </c>
      <c r="B466" s="2" t="s">
        <v>1312</v>
      </c>
      <c r="C466" s="2" t="s">
        <v>34</v>
      </c>
      <c r="D466" s="2" t="s">
        <v>35</v>
      </c>
      <c r="E466" s="5">
        <v>-27636</v>
      </c>
      <c r="F466" s="3" t="s">
        <v>910</v>
      </c>
      <c r="G466" s="3" t="s">
        <v>104</v>
      </c>
      <c r="H466" s="2" t="s">
        <v>21</v>
      </c>
      <c r="I466" s="2" t="s">
        <v>1313</v>
      </c>
      <c r="J466" s="3" t="str">
        <f>HYPERLINK("https://www.boe.es/gazeta/dias/1824/05/01/pdfs/GMD-1824-56.pdf#page=1","Abrir facsímil")</f>
        <v>Abrir facsímil</v>
      </c>
      <c r="K466" s="3" t="s">
        <v>23</v>
      </c>
    </row>
    <row r="467" spans="1:11" ht="42" customHeight="1">
      <c r="A467" s="2" t="s">
        <v>1314</v>
      </c>
      <c r="B467" s="2" t="s">
        <v>1314</v>
      </c>
      <c r="C467" s="2" t="s">
        <v>54</v>
      </c>
      <c r="D467" s="2" t="s">
        <v>55</v>
      </c>
      <c r="E467" s="5">
        <v>-27524</v>
      </c>
      <c r="F467" s="3" t="s">
        <v>887</v>
      </c>
      <c r="G467" s="3" t="s">
        <v>28</v>
      </c>
      <c r="H467" s="2" t="s">
        <v>29</v>
      </c>
      <c r="I467" s="2" t="s">
        <v>1315</v>
      </c>
      <c r="J467" s="3" t="str">
        <f>HYPERLINK("https://www.boe.es/gazeta/dias/1824/08/21/pdfs/GMD-1824-105.pdf#page=4","Abrir facsímil")</f>
        <v>Abrir facsímil</v>
      </c>
      <c r="K467" s="3" t="s">
        <v>31</v>
      </c>
    </row>
    <row r="468" spans="1:11" ht="42" customHeight="1">
      <c r="A468" s="2" t="s">
        <v>1316</v>
      </c>
      <c r="B468" s="2" t="s">
        <v>1317</v>
      </c>
      <c r="C468" s="2" t="s">
        <v>54</v>
      </c>
      <c r="D468" s="2" t="s">
        <v>55</v>
      </c>
      <c r="E468" s="5">
        <v>-27517</v>
      </c>
      <c r="F468" s="3" t="s">
        <v>173</v>
      </c>
      <c r="G468" s="3" t="s">
        <v>28</v>
      </c>
      <c r="H468" s="2" t="s">
        <v>29</v>
      </c>
      <c r="I468" s="2" t="s">
        <v>1318</v>
      </c>
      <c r="J468" s="3" t="str">
        <f>HYPERLINK("https://www.boe.es/gazeta/dias/1824/08/28/pdfs/GMD-1824-110.pdf#page=4","Abrir facsímil")</f>
        <v>Abrir facsímil</v>
      </c>
      <c r="K468" s="3" t="s">
        <v>31</v>
      </c>
    </row>
    <row r="469" spans="1:11" ht="42" customHeight="1">
      <c r="A469" s="2" t="s">
        <v>1319</v>
      </c>
      <c r="B469" s="2" t="s">
        <v>1320</v>
      </c>
      <c r="C469" s="2" t="s">
        <v>34</v>
      </c>
      <c r="D469" s="2" t="s">
        <v>35</v>
      </c>
      <c r="E469" s="5">
        <v>-27752</v>
      </c>
      <c r="F469" s="3" t="s">
        <v>442</v>
      </c>
      <c r="G469" s="3" t="s">
        <v>28</v>
      </c>
      <c r="H469" s="2" t="s">
        <v>29</v>
      </c>
      <c r="I469" s="2" t="s">
        <v>1321</v>
      </c>
      <c r="J469" s="3" t="str">
        <f>HYPERLINK("https://www.boe.es/gazeta/dias/1824/01/06/pdfs/GMD-1824-3.pdf#page=4","Abrir facsímil")</f>
        <v>Abrir facsímil</v>
      </c>
      <c r="K469" s="3" t="s">
        <v>31</v>
      </c>
    </row>
    <row r="470" spans="1:11" ht="42" customHeight="1">
      <c r="A470" s="2" t="s">
        <v>1319</v>
      </c>
      <c r="B470" s="2" t="s">
        <v>1320</v>
      </c>
      <c r="C470" s="2" t="s">
        <v>34</v>
      </c>
      <c r="D470" s="2" t="s">
        <v>35</v>
      </c>
      <c r="E470" s="5">
        <v>-27706</v>
      </c>
      <c r="F470" s="3" t="s">
        <v>211</v>
      </c>
      <c r="G470" s="3" t="s">
        <v>212</v>
      </c>
      <c r="H470" s="2" t="s">
        <v>29</v>
      </c>
      <c r="I470" s="2" t="s">
        <v>1322</v>
      </c>
      <c r="J470" s="3" t="str">
        <f>HYPERLINK("https://www.boe.es/gazeta/dias/1824/02/21/pdfs/GMD-1824-24.pdf#page=6","Abrir facsímil")</f>
        <v>Abrir facsímil</v>
      </c>
      <c r="K470" s="3" t="s">
        <v>31</v>
      </c>
    </row>
    <row r="471" spans="1:11" ht="42" customHeight="1">
      <c r="A471" s="2" t="s">
        <v>1323</v>
      </c>
      <c r="B471" s="2" t="s">
        <v>1324</v>
      </c>
      <c r="C471" s="2" t="s">
        <v>34</v>
      </c>
      <c r="D471" s="2" t="s">
        <v>35</v>
      </c>
      <c r="E471" s="5">
        <v>-27542</v>
      </c>
      <c r="F471" s="3" t="s">
        <v>265</v>
      </c>
      <c r="G471" s="3" t="s">
        <v>28</v>
      </c>
      <c r="H471" s="2" t="s">
        <v>29</v>
      </c>
      <c r="I471" s="2" t="s">
        <v>1325</v>
      </c>
      <c r="J471" s="3" t="str">
        <f>HYPERLINK("https://www.boe.es/gazeta/dias/1824/08/03/pdfs/GMD-1824-97.pdf#page=4","Abrir facsímil")</f>
        <v>Abrir facsímil</v>
      </c>
      <c r="K471" s="3" t="s">
        <v>31</v>
      </c>
    </row>
    <row r="472" spans="1:11" ht="42" customHeight="1">
      <c r="A472" s="2" t="s">
        <v>1326</v>
      </c>
      <c r="B472" s="2" t="s">
        <v>1326</v>
      </c>
      <c r="C472" s="2" t="s">
        <v>54</v>
      </c>
      <c r="D472" s="2" t="s">
        <v>55</v>
      </c>
      <c r="E472" s="5">
        <v>-27421</v>
      </c>
      <c r="F472" s="3" t="s">
        <v>579</v>
      </c>
      <c r="G472" s="3" t="s">
        <v>90</v>
      </c>
      <c r="H472" s="2" t="s">
        <v>29</v>
      </c>
      <c r="I472" s="2" t="s">
        <v>1327</v>
      </c>
      <c r="J472" s="3" t="str">
        <f>HYPERLINK("https://www.boe.es/gazeta/dias/1824/12/02/pdfs/GMD-1824-152.pdf#page=2","Abrir facsímil")</f>
        <v>Abrir facsímil</v>
      </c>
      <c r="K472" s="3" t="s">
        <v>31</v>
      </c>
    </row>
    <row r="473" spans="1:11" ht="42" customHeight="1">
      <c r="A473" s="2" t="s">
        <v>1328</v>
      </c>
      <c r="B473" s="2" t="s">
        <v>1329</v>
      </c>
      <c r="C473" s="2" t="s">
        <v>54</v>
      </c>
      <c r="D473" s="2" t="s">
        <v>55</v>
      </c>
      <c r="E473" s="5">
        <v>-27493</v>
      </c>
      <c r="F473" s="3" t="s">
        <v>63</v>
      </c>
      <c r="G473" s="3" t="s">
        <v>64</v>
      </c>
      <c r="H473" s="2" t="s">
        <v>29</v>
      </c>
      <c r="I473" s="2" t="s">
        <v>1330</v>
      </c>
      <c r="J473" s="3" t="str">
        <f>HYPERLINK("https://www.boe.es/gazeta/dias/1824/09/21/pdfs/GMD-1824-121.pdf#page=3","Abrir facsímil")</f>
        <v>Abrir facsímil</v>
      </c>
      <c r="K473" s="3" t="s">
        <v>31</v>
      </c>
    </row>
    <row r="474" spans="1:11" ht="42" customHeight="1">
      <c r="A474" s="2" t="s">
        <v>1331</v>
      </c>
      <c r="B474" s="2" t="s">
        <v>1332</v>
      </c>
      <c r="C474" s="2" t="s">
        <v>54</v>
      </c>
      <c r="D474" s="2" t="s">
        <v>55</v>
      </c>
      <c r="E474" s="5">
        <v>-27409</v>
      </c>
      <c r="F474" s="3" t="s">
        <v>85</v>
      </c>
      <c r="G474" s="3" t="s">
        <v>28</v>
      </c>
      <c r="H474" s="2" t="s">
        <v>21</v>
      </c>
      <c r="I474" s="2" t="s">
        <v>1333</v>
      </c>
      <c r="J474" s="3" t="str">
        <f>HYPERLINK("https://www.boe.es/gazeta/dias/1824/12/14/pdfs/GMD-1824-157.pdf#page=4","Abrir facsímil")</f>
        <v>Abrir facsímil</v>
      </c>
      <c r="K474" s="3" t="s">
        <v>23</v>
      </c>
    </row>
    <row r="475" spans="1:11" ht="42" customHeight="1">
      <c r="A475" s="2" t="s">
        <v>1334</v>
      </c>
      <c r="B475" s="2" t="s">
        <v>1335</v>
      </c>
      <c r="C475" s="2" t="s">
        <v>54</v>
      </c>
      <c r="D475" s="2" t="s">
        <v>55</v>
      </c>
      <c r="E475" s="5">
        <v>-27524</v>
      </c>
      <c r="F475" s="3" t="s">
        <v>887</v>
      </c>
      <c r="G475" s="3" t="s">
        <v>28</v>
      </c>
      <c r="H475" s="2" t="s">
        <v>29</v>
      </c>
      <c r="I475" s="2" t="s">
        <v>1336</v>
      </c>
      <c r="J475" s="3" t="str">
        <f>HYPERLINK("https://www.boe.es/gazeta/dias/1824/08/21/pdfs/GMD-1824-105.pdf#page=4","Abrir facsímil")</f>
        <v>Abrir facsímil</v>
      </c>
      <c r="K475" s="3" t="s">
        <v>31</v>
      </c>
    </row>
    <row r="476" spans="1:11" ht="42" customHeight="1">
      <c r="A476" s="2" t="s">
        <v>1337</v>
      </c>
      <c r="B476" s="2" t="s">
        <v>1338</v>
      </c>
      <c r="C476" s="2" t="s">
        <v>54</v>
      </c>
      <c r="D476" s="2" t="s">
        <v>55</v>
      </c>
      <c r="E476" s="5">
        <v>-27412</v>
      </c>
      <c r="F476" s="3" t="s">
        <v>73</v>
      </c>
      <c r="G476" s="3" t="s">
        <v>28</v>
      </c>
      <c r="H476" s="2" t="s">
        <v>29</v>
      </c>
      <c r="I476" s="2" t="s">
        <v>1339</v>
      </c>
      <c r="J476" s="3" t="str">
        <f>HYPERLINK("https://www.boe.es/gazeta/dias/1824/12/11/pdfs/GMD-1824-156.pdf#page=4","Abrir facsímil")</f>
        <v>Abrir facsímil</v>
      </c>
      <c r="K476" s="3" t="s">
        <v>31</v>
      </c>
    </row>
    <row r="477" spans="1:11" ht="42" customHeight="1">
      <c r="A477" s="2" t="s">
        <v>1340</v>
      </c>
      <c r="B477" s="2" t="s">
        <v>1341</v>
      </c>
      <c r="C477" s="2" t="s">
        <v>54</v>
      </c>
      <c r="D477" s="2" t="s">
        <v>55</v>
      </c>
      <c r="E477" s="5">
        <v>-27409</v>
      </c>
      <c r="F477" s="3" t="s">
        <v>85</v>
      </c>
      <c r="G477" s="3" t="s">
        <v>28</v>
      </c>
      <c r="H477" s="2" t="s">
        <v>21</v>
      </c>
      <c r="I477" s="2" t="s">
        <v>1342</v>
      </c>
      <c r="J477" s="3" t="str">
        <f>HYPERLINK("https://www.boe.es/gazeta/dias/1824/12/14/pdfs/GMD-1824-157.pdf#page=4","Abrir facsímil")</f>
        <v>Abrir facsímil</v>
      </c>
      <c r="K477" s="3" t="s">
        <v>23</v>
      </c>
    </row>
    <row r="478" spans="1:11" ht="42" customHeight="1">
      <c r="A478" s="2" t="s">
        <v>1343</v>
      </c>
      <c r="B478" s="2" t="s">
        <v>1344</v>
      </c>
      <c r="C478" s="2" t="s">
        <v>54</v>
      </c>
      <c r="D478" s="2" t="s">
        <v>55</v>
      </c>
      <c r="E478" s="5">
        <v>-27461</v>
      </c>
      <c r="F478" s="3" t="s">
        <v>1345</v>
      </c>
      <c r="G478" s="3" t="s">
        <v>28</v>
      </c>
      <c r="H478" s="2" t="s">
        <v>21</v>
      </c>
      <c r="I478" s="2" t="s">
        <v>1346</v>
      </c>
      <c r="J478" s="3" t="str">
        <f>HYPERLINK("https://www.boe.es/gazeta/dias/1824/10/23/pdfs/GMD-1824-135.pdf#page=4","Abrir facsímil")</f>
        <v>Abrir facsímil</v>
      </c>
      <c r="K478" s="3" t="s">
        <v>23</v>
      </c>
    </row>
    <row r="479" spans="1:11" ht="42" customHeight="1">
      <c r="A479" s="2" t="s">
        <v>1347</v>
      </c>
      <c r="B479" s="2" t="s">
        <v>1347</v>
      </c>
      <c r="C479" s="2" t="s">
        <v>54</v>
      </c>
      <c r="D479" s="2" t="s">
        <v>55</v>
      </c>
      <c r="E479" s="5">
        <v>-27689</v>
      </c>
      <c r="F479" s="3" t="s">
        <v>200</v>
      </c>
      <c r="G479" s="3" t="s">
        <v>37</v>
      </c>
      <c r="H479" s="2" t="s">
        <v>29</v>
      </c>
      <c r="I479" s="2" t="s">
        <v>1348</v>
      </c>
      <c r="J479" s="3" t="str">
        <f>HYPERLINK("https://www.boe.es/gazeta/dias/1824/03/09/pdfs/GMD-1824-31.pdf#page=3","Abrir facsímil")</f>
        <v>Abrir facsímil</v>
      </c>
      <c r="K479" s="3" t="s">
        <v>31</v>
      </c>
    </row>
    <row r="480" spans="1:11" ht="42" customHeight="1">
      <c r="A480" s="2" t="s">
        <v>1349</v>
      </c>
      <c r="B480" s="2" t="s">
        <v>1350</v>
      </c>
      <c r="C480" s="2" t="s">
        <v>26</v>
      </c>
      <c r="D480" s="2" t="s">
        <v>18</v>
      </c>
      <c r="E480" s="5">
        <v>-27661</v>
      </c>
      <c r="F480" s="3" t="s">
        <v>379</v>
      </c>
      <c r="G480" s="3" t="s">
        <v>28</v>
      </c>
      <c r="H480" s="2" t="s">
        <v>29</v>
      </c>
      <c r="I480" s="2" t="s">
        <v>1351</v>
      </c>
      <c r="J480" s="3" t="str">
        <f>HYPERLINK("https://www.boe.es/gazeta/dias/1824/04/06/pdfs/GMD-1824-45.pdf#page=4","Abrir facsímil")</f>
        <v>Abrir facsímil</v>
      </c>
      <c r="K480" s="3" t="s">
        <v>31</v>
      </c>
    </row>
    <row r="481" spans="1:11" ht="42" customHeight="1">
      <c r="A481" s="2" t="s">
        <v>1352</v>
      </c>
      <c r="B481" s="2" t="s">
        <v>1352</v>
      </c>
      <c r="C481" s="2" t="s">
        <v>54</v>
      </c>
      <c r="D481" s="2" t="s">
        <v>55</v>
      </c>
      <c r="E481" s="5">
        <v>-27458</v>
      </c>
      <c r="F481" s="3" t="s">
        <v>383</v>
      </c>
      <c r="G481" s="3" t="s">
        <v>104</v>
      </c>
      <c r="H481" s="2" t="s">
        <v>29</v>
      </c>
      <c r="I481" s="2" t="s">
        <v>1353</v>
      </c>
      <c r="J481" s="3" t="str">
        <f>HYPERLINK("https://www.boe.es/gazeta/dias/1824/10/26/pdfs/GMD-1824-136.pdf#page=1","Abrir facsímil")</f>
        <v>Abrir facsímil</v>
      </c>
      <c r="K481" s="3" t="s">
        <v>31</v>
      </c>
    </row>
    <row r="482" spans="1:11" ht="42" customHeight="1">
      <c r="A482" s="2" t="s">
        <v>1354</v>
      </c>
      <c r="B482" s="2" t="s">
        <v>1355</v>
      </c>
      <c r="C482" s="2" t="s">
        <v>17</v>
      </c>
      <c r="D482" s="2" t="s">
        <v>18</v>
      </c>
      <c r="E482" s="5">
        <v>-27517</v>
      </c>
      <c r="F482" s="3" t="s">
        <v>173</v>
      </c>
      <c r="G482" s="3" t="s">
        <v>28</v>
      </c>
      <c r="H482" s="2" t="s">
        <v>29</v>
      </c>
      <c r="I482" s="2" t="s">
        <v>1356</v>
      </c>
      <c r="J482" s="3" t="str">
        <f>HYPERLINK("https://www.boe.es/gazeta/dias/1824/08/28/pdfs/GMD-1824-110.pdf#page=4","Abrir facsímil")</f>
        <v>Abrir facsímil</v>
      </c>
      <c r="K482" s="3" t="s">
        <v>31</v>
      </c>
    </row>
    <row r="483" spans="1:11" ht="42" customHeight="1">
      <c r="A483" s="2" t="s">
        <v>1357</v>
      </c>
      <c r="B483" s="2" t="s">
        <v>1358</v>
      </c>
      <c r="C483" s="2" t="s">
        <v>54</v>
      </c>
      <c r="D483" s="2" t="s">
        <v>55</v>
      </c>
      <c r="E483" s="5">
        <v>-27489</v>
      </c>
      <c r="F483" s="3" t="s">
        <v>59</v>
      </c>
      <c r="G483" s="3" t="s">
        <v>28</v>
      </c>
      <c r="H483" s="2" t="s">
        <v>29</v>
      </c>
      <c r="I483" s="2" t="s">
        <v>1359</v>
      </c>
      <c r="J483" s="3" t="str">
        <f>HYPERLINK("https://www.boe.es/gazeta/dias/1824/09/25/pdfs/GMD-1824-123.pdf#page=4","Abrir facsímil")</f>
        <v>Abrir facsímil</v>
      </c>
      <c r="K483" s="3" t="s">
        <v>31</v>
      </c>
    </row>
    <row r="484" spans="1:11" ht="42" customHeight="1">
      <c r="A484" s="2" t="s">
        <v>1360</v>
      </c>
      <c r="B484" s="2" t="s">
        <v>1361</v>
      </c>
      <c r="C484" s="2" t="s">
        <v>17</v>
      </c>
      <c r="D484" s="2" t="s">
        <v>18</v>
      </c>
      <c r="E484" s="5">
        <v>-27554</v>
      </c>
      <c r="F484" s="3" t="s">
        <v>326</v>
      </c>
      <c r="G484" s="3" t="s">
        <v>37</v>
      </c>
      <c r="H484" s="2" t="s">
        <v>29</v>
      </c>
      <c r="I484" s="2" t="s">
        <v>1362</v>
      </c>
      <c r="J484" s="3" t="str">
        <f>HYPERLINK("https://www.boe.es/gazeta/dias/1824/07/22/pdfs/GMD-1824-92.pdf#page=3","Abrir facsímil")</f>
        <v>Abrir facsímil</v>
      </c>
      <c r="K484" s="3" t="s">
        <v>31</v>
      </c>
    </row>
    <row r="485" spans="1:11" ht="42" customHeight="1">
      <c r="A485" s="2" t="s">
        <v>1363</v>
      </c>
      <c r="B485" s="2" t="s">
        <v>1364</v>
      </c>
      <c r="C485" s="2" t="s">
        <v>34</v>
      </c>
      <c r="D485" s="2" t="s">
        <v>35</v>
      </c>
      <c r="E485" s="5">
        <v>-27575</v>
      </c>
      <c r="F485" s="3" t="s">
        <v>261</v>
      </c>
      <c r="G485" s="3" t="s">
        <v>28</v>
      </c>
      <c r="H485" s="2" t="s">
        <v>29</v>
      </c>
      <c r="I485" s="2" t="s">
        <v>1365</v>
      </c>
      <c r="J485" s="3" t="str">
        <f>HYPERLINK("https://www.boe.es/gazeta/dias/1824/07/01/pdfs/GMD-1824-83.pdf#page=4","Abrir facsímil")</f>
        <v>Abrir facsímil</v>
      </c>
      <c r="K485" s="3" t="s">
        <v>31</v>
      </c>
    </row>
    <row r="486" spans="1:11" ht="42" customHeight="1">
      <c r="A486" s="2" t="s">
        <v>1366</v>
      </c>
      <c r="B486" s="2" t="s">
        <v>1367</v>
      </c>
      <c r="C486" s="2" t="s">
        <v>54</v>
      </c>
      <c r="D486" s="2" t="s">
        <v>55</v>
      </c>
      <c r="E486" s="5">
        <v>-27463</v>
      </c>
      <c r="F486" s="3" t="s">
        <v>409</v>
      </c>
      <c r="G486" s="3" t="s">
        <v>28</v>
      </c>
      <c r="H486" s="2" t="s">
        <v>29</v>
      </c>
      <c r="I486" s="2" t="s">
        <v>1368</v>
      </c>
      <c r="J486" s="3" t="str">
        <f>HYPERLINK("https://www.boe.es/gazeta/dias/1824/10/21/pdfs/GMD-1824-134.pdf#page=4","Abrir facsímil")</f>
        <v>Abrir facsímil</v>
      </c>
      <c r="K486" s="3" t="s">
        <v>31</v>
      </c>
    </row>
    <row r="487" spans="1:11" ht="42" customHeight="1">
      <c r="A487" s="2" t="s">
        <v>1369</v>
      </c>
      <c r="B487" s="2" t="s">
        <v>1369</v>
      </c>
      <c r="C487" s="2" t="s">
        <v>26</v>
      </c>
      <c r="D487" s="2" t="s">
        <v>18</v>
      </c>
      <c r="E487" s="5">
        <v>-27547</v>
      </c>
      <c r="F487" s="3" t="s">
        <v>156</v>
      </c>
      <c r="G487" s="3" t="s">
        <v>37</v>
      </c>
      <c r="H487" s="2" t="s">
        <v>29</v>
      </c>
      <c r="I487" s="2" t="s">
        <v>1370</v>
      </c>
      <c r="J487" s="3" t="str">
        <f>HYPERLINK("https://www.boe.es/gazeta/dias/1824/07/29/pdfs/GMD-1824-95.pdf#page=3","Abrir facsímil")</f>
        <v>Abrir facsímil</v>
      </c>
      <c r="K487" s="3" t="s">
        <v>31</v>
      </c>
    </row>
    <row r="488" spans="1:11" ht="42" customHeight="1">
      <c r="A488" s="2" t="s">
        <v>1371</v>
      </c>
      <c r="B488" s="2" t="s">
        <v>1371</v>
      </c>
      <c r="C488" s="2" t="s">
        <v>49</v>
      </c>
      <c r="D488" s="2" t="s">
        <v>18</v>
      </c>
      <c r="E488" s="5">
        <v>-27538</v>
      </c>
      <c r="F488" s="3" t="s">
        <v>142</v>
      </c>
      <c r="G488" s="3" t="s">
        <v>37</v>
      </c>
      <c r="H488" s="2" t="s">
        <v>29</v>
      </c>
      <c r="I488" s="2" t="s">
        <v>1372</v>
      </c>
      <c r="J488" s="3" t="str">
        <f>HYPERLINK("https://www.boe.es/gazeta/dias/1824/08/07/pdfs/GMD-1824-99.pdf#page=3","Abrir facsímil")</f>
        <v>Abrir facsímil</v>
      </c>
      <c r="K488" s="3" t="s">
        <v>31</v>
      </c>
    </row>
    <row r="489" spans="1:11" ht="42" customHeight="1">
      <c r="A489" s="2" t="s">
        <v>1373</v>
      </c>
      <c r="B489" s="2" t="s">
        <v>1374</v>
      </c>
      <c r="C489" s="2" t="s">
        <v>54</v>
      </c>
      <c r="D489" s="2" t="s">
        <v>55</v>
      </c>
      <c r="E489" s="5">
        <v>-27631</v>
      </c>
      <c r="F489" s="3" t="s">
        <v>322</v>
      </c>
      <c r="G489" s="3" t="s">
        <v>37</v>
      </c>
      <c r="H489" s="2" t="s">
        <v>29</v>
      </c>
      <c r="I489" s="2" t="s">
        <v>1375</v>
      </c>
      <c r="J489" s="3" t="str">
        <f>HYPERLINK("https://www.boe.es/gazeta/dias/1824/05/06/pdfs/GMD-1824-58.pdf#page=3","Abrir facsímil")</f>
        <v>Abrir facsímil</v>
      </c>
      <c r="K489" s="3" t="s">
        <v>31</v>
      </c>
    </row>
    <row r="490" spans="1:11" ht="42" customHeight="1">
      <c r="A490" s="2" t="s">
        <v>1376</v>
      </c>
      <c r="B490" s="2" t="s">
        <v>1376</v>
      </c>
      <c r="C490" s="2" t="s">
        <v>54</v>
      </c>
      <c r="D490" s="2" t="s">
        <v>55</v>
      </c>
      <c r="E490" s="5">
        <v>-27496</v>
      </c>
      <c r="F490" s="3" t="s">
        <v>1377</v>
      </c>
      <c r="G490" s="3" t="s">
        <v>28</v>
      </c>
      <c r="H490" s="2" t="s">
        <v>29</v>
      </c>
      <c r="I490" s="2" t="s">
        <v>1378</v>
      </c>
      <c r="J490" s="3" t="str">
        <f>HYPERLINK("https://www.boe.es/gazeta/dias/1824/09/18/pdfs/GMD-1824-120.pdf#page=4","Abrir facsímil")</f>
        <v>Abrir facsímil</v>
      </c>
      <c r="K490" s="3" t="s">
        <v>31</v>
      </c>
    </row>
    <row r="491" spans="1:11" ht="42" customHeight="1">
      <c r="A491" s="2" t="s">
        <v>1376</v>
      </c>
      <c r="B491" s="2" t="s">
        <v>1376</v>
      </c>
      <c r="C491" s="2" t="s">
        <v>49</v>
      </c>
      <c r="D491" s="2" t="s">
        <v>18</v>
      </c>
      <c r="E491" s="5">
        <v>-27440</v>
      </c>
      <c r="F491" s="3" t="s">
        <v>127</v>
      </c>
      <c r="G491" s="3" t="s">
        <v>1379</v>
      </c>
      <c r="H491" s="2" t="s">
        <v>29</v>
      </c>
      <c r="I491" s="2" t="s">
        <v>1380</v>
      </c>
      <c r="J491" s="3" t="str">
        <f>HYPERLINK("https://www.boe.es/gazeta/dias/1824/11/13/pdfs/GMD-1824-144.pdf#page=4","Abrir facsímil")</f>
        <v>Abrir facsímil</v>
      </c>
      <c r="K491" s="3" t="s">
        <v>31</v>
      </c>
    </row>
    <row r="492" spans="1:11" ht="42" customHeight="1">
      <c r="A492" s="2" t="s">
        <v>1381</v>
      </c>
      <c r="B492" s="2" t="s">
        <v>1382</v>
      </c>
      <c r="C492" s="2" t="s">
        <v>17</v>
      </c>
      <c r="D492" s="2" t="s">
        <v>18</v>
      </c>
      <c r="E492" s="5">
        <v>-27612</v>
      </c>
      <c r="F492" s="3" t="s">
        <v>1383</v>
      </c>
      <c r="G492" s="3" t="s">
        <v>28</v>
      </c>
      <c r="H492" s="2" t="s">
        <v>29</v>
      </c>
      <c r="I492" s="2" t="s">
        <v>1384</v>
      </c>
      <c r="J492" s="3" t="str">
        <f>HYPERLINK("https://www.boe.es/gazeta/dias/1824/05/25/pdfs/GMD-1824-67.pdf#page=4","Abrir facsímil")</f>
        <v>Abrir facsímil</v>
      </c>
      <c r="K492" s="3" t="s">
        <v>31</v>
      </c>
    </row>
    <row r="493" spans="1:11" ht="42" customHeight="1">
      <c r="A493" s="2" t="s">
        <v>1385</v>
      </c>
      <c r="B493" s="2" t="s">
        <v>1386</v>
      </c>
      <c r="C493" s="2" t="s">
        <v>72</v>
      </c>
      <c r="D493" s="2" t="s">
        <v>18</v>
      </c>
      <c r="E493" s="5">
        <v>-27731</v>
      </c>
      <c r="F493" s="3" t="s">
        <v>1284</v>
      </c>
      <c r="G493" s="3" t="s">
        <v>28</v>
      </c>
      <c r="H493" s="2" t="s">
        <v>29</v>
      </c>
      <c r="I493" s="2" t="s">
        <v>1387</v>
      </c>
      <c r="J493" s="3" t="str">
        <f>HYPERLINK("https://www.boe.es/gazeta/dias/1824/01/27/pdfs/GMD-1824-12.pdf#page=4","Abrir facsímil")</f>
        <v>Abrir facsímil</v>
      </c>
      <c r="K493" s="3" t="s">
        <v>31</v>
      </c>
    </row>
    <row r="494" spans="1:11" ht="42" customHeight="1">
      <c r="A494" s="2" t="s">
        <v>1388</v>
      </c>
      <c r="B494" s="2" t="s">
        <v>1389</v>
      </c>
      <c r="C494" s="2" t="s">
        <v>26</v>
      </c>
      <c r="D494" s="2" t="s">
        <v>18</v>
      </c>
      <c r="E494" s="5">
        <v>-27465</v>
      </c>
      <c r="F494" s="3" t="s">
        <v>1390</v>
      </c>
      <c r="G494" s="3" t="s">
        <v>37</v>
      </c>
      <c r="H494" s="2" t="s">
        <v>29</v>
      </c>
      <c r="I494" s="2" t="s">
        <v>1391</v>
      </c>
      <c r="J494" s="3" t="str">
        <f>HYPERLINK("https://www.boe.es/gazeta/dias/1824/10/19/pdfs/GMD-1824-133.pdf#page=3","Abrir facsímil")</f>
        <v>Abrir facsímil</v>
      </c>
      <c r="K494" s="3" t="s">
        <v>31</v>
      </c>
    </row>
    <row r="495" spans="1:11" ht="42" customHeight="1">
      <c r="A495" s="2" t="s">
        <v>1392</v>
      </c>
      <c r="B495" s="2" t="s">
        <v>1393</v>
      </c>
      <c r="C495" s="2" t="s">
        <v>54</v>
      </c>
      <c r="D495" s="2" t="s">
        <v>55</v>
      </c>
      <c r="E495" s="5">
        <v>-27444</v>
      </c>
      <c r="F495" s="3" t="s">
        <v>1134</v>
      </c>
      <c r="G495" s="3" t="s">
        <v>28</v>
      </c>
      <c r="H495" s="2" t="s">
        <v>29</v>
      </c>
      <c r="I495" s="2" t="s">
        <v>1394</v>
      </c>
      <c r="J495" s="3" t="str">
        <f>HYPERLINK("https://www.boe.es/gazeta/dias/1824/11/09/pdfs/GMD-1824-142.pdf#page=4","Abrir facsímil")</f>
        <v>Abrir facsímil</v>
      </c>
      <c r="K495" s="3" t="s">
        <v>31</v>
      </c>
    </row>
    <row r="496" spans="1:11" ht="42" customHeight="1">
      <c r="A496" s="2" t="s">
        <v>1395</v>
      </c>
      <c r="B496" s="2" t="s">
        <v>1396</v>
      </c>
      <c r="C496" s="2" t="s">
        <v>54</v>
      </c>
      <c r="D496" s="2" t="s">
        <v>55</v>
      </c>
      <c r="E496" s="5">
        <v>-27472</v>
      </c>
      <c r="F496" s="3" t="s">
        <v>459</v>
      </c>
      <c r="G496" s="3" t="s">
        <v>104</v>
      </c>
      <c r="H496" s="2" t="s">
        <v>21</v>
      </c>
      <c r="I496" s="2" t="s">
        <v>1397</v>
      </c>
      <c r="J496" s="3" t="str">
        <f>HYPERLINK("https://www.boe.es/gazeta/dias/1824/10/12/pdfs/GMD-1824-130.pdf#page=1","Abrir facsímil")</f>
        <v>Abrir facsímil</v>
      </c>
      <c r="K496" s="3" t="s">
        <v>23</v>
      </c>
    </row>
    <row r="497" spans="1:11" ht="42" customHeight="1">
      <c r="A497" s="2" t="s">
        <v>1398</v>
      </c>
      <c r="B497" s="2" t="s">
        <v>1399</v>
      </c>
      <c r="C497" s="2" t="s">
        <v>54</v>
      </c>
      <c r="D497" s="2" t="s">
        <v>55</v>
      </c>
      <c r="E497" s="5">
        <v>-27678</v>
      </c>
      <c r="F497" s="3" t="s">
        <v>622</v>
      </c>
      <c r="G497" s="3" t="s">
        <v>90</v>
      </c>
      <c r="H497" s="2" t="s">
        <v>29</v>
      </c>
      <c r="I497" s="2" t="s">
        <v>1400</v>
      </c>
      <c r="J497" s="3" t="str">
        <f>HYPERLINK("https://www.boe.es/gazeta/dias/1824/03/20/pdfs/GMD-1824-37.pdf#page=2","Abrir facsímil")</f>
        <v>Abrir facsímil</v>
      </c>
      <c r="K497" s="3" t="s">
        <v>31</v>
      </c>
    </row>
    <row r="498" spans="1:11" ht="42" customHeight="1">
      <c r="A498" s="2" t="s">
        <v>1401</v>
      </c>
      <c r="B498" s="2" t="s">
        <v>1402</v>
      </c>
      <c r="C498" s="2" t="s">
        <v>34</v>
      </c>
      <c r="D498" s="2" t="s">
        <v>35</v>
      </c>
      <c r="E498" s="5">
        <v>-27675</v>
      </c>
      <c r="F498" s="3" t="s">
        <v>330</v>
      </c>
      <c r="G498" s="3" t="s">
        <v>37</v>
      </c>
      <c r="H498" s="2" t="s">
        <v>21</v>
      </c>
      <c r="I498" s="2" t="s">
        <v>1403</v>
      </c>
      <c r="J498" s="3" t="str">
        <f>HYPERLINK("https://www.boe.es/gazeta/dias/1824/03/23/pdfs/GMD-1824-38.pdf#page=3","Abrir facsímil")</f>
        <v>Abrir facsímil</v>
      </c>
      <c r="K498" s="3" t="s">
        <v>23</v>
      </c>
    </row>
    <row r="499" spans="1:11" ht="42" customHeight="1">
      <c r="A499" s="2" t="s">
        <v>1404</v>
      </c>
      <c r="B499" s="2" t="s">
        <v>1405</v>
      </c>
      <c r="C499" s="2" t="s">
        <v>26</v>
      </c>
      <c r="D499" s="2" t="s">
        <v>18</v>
      </c>
      <c r="E499" s="5">
        <v>-27465</v>
      </c>
      <c r="F499" s="3" t="s">
        <v>1390</v>
      </c>
      <c r="G499" s="3" t="s">
        <v>28</v>
      </c>
      <c r="H499" s="2" t="s">
        <v>29</v>
      </c>
      <c r="I499" s="2" t="s">
        <v>1406</v>
      </c>
      <c r="J499" s="3" t="str">
        <f>HYPERLINK("https://www.boe.es/gazeta/dias/1824/10/19/pdfs/GMD-1824-133.pdf#page=4","Abrir facsímil")</f>
        <v>Abrir facsímil</v>
      </c>
      <c r="K499" s="3" t="s">
        <v>31</v>
      </c>
    </row>
    <row r="500" spans="1:11" ht="42" customHeight="1">
      <c r="A500" s="2" t="s">
        <v>1407</v>
      </c>
      <c r="B500" s="2" t="s">
        <v>1408</v>
      </c>
      <c r="C500" s="2" t="s">
        <v>54</v>
      </c>
      <c r="D500" s="2" t="s">
        <v>55</v>
      </c>
      <c r="E500" s="5">
        <v>-27407</v>
      </c>
      <c r="F500" s="3" t="s">
        <v>254</v>
      </c>
      <c r="G500" s="3" t="s">
        <v>28</v>
      </c>
      <c r="H500" s="2" t="s">
        <v>29</v>
      </c>
      <c r="I500" s="2" t="s">
        <v>1409</v>
      </c>
      <c r="J500" s="3" t="str">
        <f>HYPERLINK("https://www.boe.es/gazeta/dias/1824/12/16/pdfs/GMD-1824-158.pdf#page=4","Abrir facsímil")</f>
        <v>Abrir facsímil</v>
      </c>
      <c r="K500" s="3" t="s">
        <v>31</v>
      </c>
    </row>
    <row r="501" spans="1:11" ht="42" customHeight="1">
      <c r="A501" s="2" t="s">
        <v>1410</v>
      </c>
      <c r="B501" s="2" t="s">
        <v>1411</v>
      </c>
      <c r="C501" s="2" t="s">
        <v>17</v>
      </c>
      <c r="D501" s="2" t="s">
        <v>18</v>
      </c>
      <c r="E501" s="5">
        <v>-27440</v>
      </c>
      <c r="F501" s="3" t="s">
        <v>127</v>
      </c>
      <c r="G501" s="3" t="s">
        <v>128</v>
      </c>
      <c r="H501" s="2" t="s">
        <v>29</v>
      </c>
      <c r="I501" s="2" t="s">
        <v>1412</v>
      </c>
      <c r="J501" s="3" t="str">
        <f>HYPERLINK("https://www.boe.es/gazeta/dias/1824/11/13/pdfs/GMD-1824-144.pdf#page=3","Abrir facsímil")</f>
        <v>Abrir facsímil</v>
      </c>
      <c r="K501" s="3" t="s">
        <v>31</v>
      </c>
    </row>
    <row r="502" spans="1:11" ht="42" customHeight="1">
      <c r="A502" s="2" t="s">
        <v>1413</v>
      </c>
      <c r="B502" s="2" t="s">
        <v>1414</v>
      </c>
      <c r="C502" s="2" t="s">
        <v>17</v>
      </c>
      <c r="D502" s="2" t="s">
        <v>18</v>
      </c>
      <c r="E502" s="5">
        <v>-27736</v>
      </c>
      <c r="F502" s="3" t="s">
        <v>56</v>
      </c>
      <c r="G502" s="3" t="s">
        <v>37</v>
      </c>
      <c r="H502" s="2" t="s">
        <v>29</v>
      </c>
      <c r="I502" s="2" t="s">
        <v>1415</v>
      </c>
      <c r="J502" s="3" t="str">
        <f>HYPERLINK("https://www.boe.es/gazeta/dias/1824/01/22/pdfs/GMD-1824-10.pdf#page=3","Abrir facsímil")</f>
        <v>Abrir facsímil</v>
      </c>
      <c r="K502" s="3" t="s">
        <v>31</v>
      </c>
    </row>
    <row r="503" spans="1:11" ht="42" customHeight="1">
      <c r="A503" s="2" t="s">
        <v>1416</v>
      </c>
      <c r="B503" s="2" t="s">
        <v>1417</v>
      </c>
      <c r="C503" s="2" t="s">
        <v>54</v>
      </c>
      <c r="D503" s="2" t="s">
        <v>55</v>
      </c>
      <c r="E503" s="5">
        <v>-27412</v>
      </c>
      <c r="F503" s="3" t="s">
        <v>73</v>
      </c>
      <c r="G503" s="3" t="s">
        <v>28</v>
      </c>
      <c r="H503" s="2" t="s">
        <v>29</v>
      </c>
      <c r="I503" s="2" t="s">
        <v>1418</v>
      </c>
      <c r="J503" s="3" t="str">
        <f>HYPERLINK("https://www.boe.es/gazeta/dias/1824/12/11/pdfs/GMD-1824-156.pdf#page=4","Abrir facsímil")</f>
        <v>Abrir facsímil</v>
      </c>
      <c r="K503" s="3" t="s">
        <v>31</v>
      </c>
    </row>
    <row r="504" spans="1:11" ht="42" customHeight="1">
      <c r="A504" s="2" t="s">
        <v>1419</v>
      </c>
      <c r="B504" s="2" t="s">
        <v>1420</v>
      </c>
      <c r="C504" s="2" t="s">
        <v>54</v>
      </c>
      <c r="D504" s="2" t="s">
        <v>55</v>
      </c>
      <c r="E504" s="5">
        <v>-27601</v>
      </c>
      <c r="F504" s="3" t="s">
        <v>473</v>
      </c>
      <c r="G504" s="3" t="s">
        <v>37</v>
      </c>
      <c r="H504" s="2" t="s">
        <v>29</v>
      </c>
      <c r="I504" s="2" t="s">
        <v>1421</v>
      </c>
      <c r="J504" s="3" t="str">
        <f>HYPERLINK("https://www.boe.es/gazeta/dias/1824/06/05/pdfs/GMD-1824-72.pdf#page=3","Abrir facsímil")</f>
        <v>Abrir facsímil</v>
      </c>
      <c r="K504" s="3" t="s">
        <v>31</v>
      </c>
    </row>
    <row r="505" spans="1:11" ht="42" customHeight="1">
      <c r="A505" s="2" t="s">
        <v>1422</v>
      </c>
      <c r="B505" s="2" t="s">
        <v>1423</v>
      </c>
      <c r="C505" s="2" t="s">
        <v>155</v>
      </c>
      <c r="D505" s="2" t="s">
        <v>18</v>
      </c>
      <c r="E505" s="5">
        <v>-27416</v>
      </c>
      <c r="F505" s="3" t="s">
        <v>115</v>
      </c>
      <c r="G505" s="3" t="s">
        <v>37</v>
      </c>
      <c r="H505" s="2" t="s">
        <v>29</v>
      </c>
      <c r="I505" s="2" t="s">
        <v>1424</v>
      </c>
      <c r="J505" s="3" t="str">
        <f>HYPERLINK("https://www.boe.es/gazeta/dias/1824/12/07/pdfs/GMD-1824-154.pdf#page=3","Abrir facsímil")</f>
        <v>Abrir facsímil</v>
      </c>
      <c r="K505" s="3" t="s">
        <v>31</v>
      </c>
    </row>
    <row r="506" spans="1:11" ht="42" customHeight="1">
      <c r="A506" s="2" t="s">
        <v>1422</v>
      </c>
      <c r="B506" s="2" t="s">
        <v>1423</v>
      </c>
      <c r="C506" s="2" t="s">
        <v>54</v>
      </c>
      <c r="D506" s="2" t="s">
        <v>55</v>
      </c>
      <c r="E506" s="5">
        <v>-27393</v>
      </c>
      <c r="F506" s="3" t="s">
        <v>148</v>
      </c>
      <c r="G506" s="3" t="s">
        <v>37</v>
      </c>
      <c r="H506" s="2" t="s">
        <v>29</v>
      </c>
      <c r="I506" s="2" t="s">
        <v>1425</v>
      </c>
      <c r="J506" s="3" t="str">
        <f>HYPERLINK("https://www.boe.es/gazeta/dias/1824/12/30/pdfs/GMD-1824-164.pdf#page=3","Abrir facsímil")</f>
        <v>Abrir facsímil</v>
      </c>
      <c r="K506" s="3" t="s">
        <v>31</v>
      </c>
    </row>
    <row r="507" spans="1:11" ht="42" customHeight="1">
      <c r="A507" s="2" t="s">
        <v>1426</v>
      </c>
      <c r="B507" s="2" t="s">
        <v>1427</v>
      </c>
      <c r="C507" s="2" t="s">
        <v>54</v>
      </c>
      <c r="D507" s="2" t="s">
        <v>55</v>
      </c>
      <c r="E507" s="5">
        <v>-27449</v>
      </c>
      <c r="F507" s="3" t="s">
        <v>360</v>
      </c>
      <c r="G507" s="3" t="s">
        <v>28</v>
      </c>
      <c r="H507" s="2" t="s">
        <v>29</v>
      </c>
      <c r="I507" s="2" t="s">
        <v>1428</v>
      </c>
      <c r="J507" s="3" t="str">
        <f>HYPERLINK("https://www.boe.es/gazeta/dias/1824/11/04/pdfs/GMD-1824-140.pdf#page=4","Abrir facsímil")</f>
        <v>Abrir facsímil</v>
      </c>
      <c r="K507" s="3" t="s">
        <v>31</v>
      </c>
    </row>
    <row r="508" spans="1:11" ht="42" customHeight="1">
      <c r="A508" s="2" t="s">
        <v>1429</v>
      </c>
      <c r="B508" s="2" t="s">
        <v>1430</v>
      </c>
      <c r="C508" s="2" t="s">
        <v>54</v>
      </c>
      <c r="D508" s="2" t="s">
        <v>55</v>
      </c>
      <c r="E508" s="5">
        <v>-27407</v>
      </c>
      <c r="F508" s="3" t="s">
        <v>254</v>
      </c>
      <c r="G508" s="3" t="s">
        <v>28</v>
      </c>
      <c r="H508" s="2" t="s">
        <v>29</v>
      </c>
      <c r="I508" s="2" t="s">
        <v>1431</v>
      </c>
      <c r="J508" s="3" t="str">
        <f>HYPERLINK("https://www.boe.es/gazeta/dias/1824/12/16/pdfs/GMD-1824-158.pdf#page=4","Abrir facsímil")</f>
        <v>Abrir facsímil</v>
      </c>
      <c r="K508" s="3" t="s">
        <v>31</v>
      </c>
    </row>
    <row r="509" spans="1:11" ht="42" customHeight="1">
      <c r="A509" s="2" t="s">
        <v>1432</v>
      </c>
      <c r="B509" s="2" t="s">
        <v>1432</v>
      </c>
      <c r="C509" s="2" t="s">
        <v>54</v>
      </c>
      <c r="D509" s="2" t="s">
        <v>55</v>
      </c>
      <c r="E509" s="5">
        <v>-27589</v>
      </c>
      <c r="F509" s="3" t="s">
        <v>311</v>
      </c>
      <c r="G509" s="3" t="s">
        <v>104</v>
      </c>
      <c r="H509" s="2" t="s">
        <v>29</v>
      </c>
      <c r="I509" s="2" t="s">
        <v>1433</v>
      </c>
      <c r="J509" s="3" t="str">
        <f>HYPERLINK("https://www.boe.es/gazeta/dias/1824/06/17/pdfs/GMD-1824-77.pdf#page=1","Abrir facsímil")</f>
        <v>Abrir facsímil</v>
      </c>
      <c r="K509" s="3" t="s">
        <v>31</v>
      </c>
    </row>
    <row r="510" spans="1:11" ht="42" customHeight="1">
      <c r="A510" s="2" t="s">
        <v>1434</v>
      </c>
      <c r="B510" s="2" t="s">
        <v>1435</v>
      </c>
      <c r="C510" s="2" t="s">
        <v>54</v>
      </c>
      <c r="D510" s="2" t="s">
        <v>55</v>
      </c>
      <c r="E510" s="5">
        <v>-27407</v>
      </c>
      <c r="F510" s="3" t="s">
        <v>254</v>
      </c>
      <c r="G510" s="3" t="s">
        <v>28</v>
      </c>
      <c r="H510" s="2" t="s">
        <v>29</v>
      </c>
      <c r="I510" s="2" t="s">
        <v>1436</v>
      </c>
      <c r="J510" s="3" t="str">
        <f>HYPERLINK("https://www.boe.es/gazeta/dias/1824/12/16/pdfs/GMD-1824-158.pdf#page=4","Abrir facsímil")</f>
        <v>Abrir facsímil</v>
      </c>
      <c r="K510" s="3" t="s">
        <v>31</v>
      </c>
    </row>
    <row r="511" spans="1:11" ht="42" customHeight="1">
      <c r="A511" s="2" t="s">
        <v>1437</v>
      </c>
      <c r="B511" s="2" t="s">
        <v>1438</v>
      </c>
      <c r="C511" s="2" t="s">
        <v>54</v>
      </c>
      <c r="D511" s="2" t="s">
        <v>55</v>
      </c>
      <c r="E511" s="5">
        <v>-27517</v>
      </c>
      <c r="F511" s="3" t="s">
        <v>173</v>
      </c>
      <c r="G511" s="3" t="s">
        <v>28</v>
      </c>
      <c r="H511" s="2" t="s">
        <v>29</v>
      </c>
      <c r="I511" s="2" t="s">
        <v>1439</v>
      </c>
      <c r="J511" s="3" t="str">
        <f>HYPERLINK("https://www.boe.es/gazeta/dias/1824/08/28/pdfs/GMD-1824-110.pdf#page=4","Abrir facsímil")</f>
        <v>Abrir facsímil</v>
      </c>
      <c r="K511" s="3" t="s">
        <v>31</v>
      </c>
    </row>
    <row r="512" spans="1:11" ht="42" customHeight="1">
      <c r="A512" s="2" t="s">
        <v>1440</v>
      </c>
      <c r="B512" s="2" t="s">
        <v>1441</v>
      </c>
      <c r="C512" s="2" t="s">
        <v>26</v>
      </c>
      <c r="D512" s="2" t="s">
        <v>18</v>
      </c>
      <c r="E512" s="5">
        <v>-27393</v>
      </c>
      <c r="F512" s="3" t="s">
        <v>148</v>
      </c>
      <c r="G512" s="3" t="s">
        <v>37</v>
      </c>
      <c r="H512" s="2" t="s">
        <v>29</v>
      </c>
      <c r="I512" s="2" t="s">
        <v>1442</v>
      </c>
      <c r="J512" s="3" t="str">
        <f>HYPERLINK("https://www.boe.es/gazeta/dias/1824/12/30/pdfs/GMD-1824-164.pdf#page=3","Abrir facsímil")</f>
        <v>Abrir facsímil</v>
      </c>
      <c r="K512" s="3" t="s">
        <v>31</v>
      </c>
    </row>
    <row r="513" spans="1:11" ht="42" customHeight="1">
      <c r="A513" s="2" t="s">
        <v>1443</v>
      </c>
      <c r="B513" s="2" t="s">
        <v>1444</v>
      </c>
      <c r="C513" s="2" t="s">
        <v>26</v>
      </c>
      <c r="D513" s="2" t="s">
        <v>18</v>
      </c>
      <c r="E513" s="5">
        <v>-27440</v>
      </c>
      <c r="F513" s="3" t="s">
        <v>127</v>
      </c>
      <c r="G513" s="3" t="s">
        <v>128</v>
      </c>
      <c r="H513" s="2" t="s">
        <v>29</v>
      </c>
      <c r="I513" s="2" t="s">
        <v>1445</v>
      </c>
      <c r="J513" s="3" t="str">
        <f>HYPERLINK("https://www.boe.es/gazeta/dias/1824/11/13/pdfs/GMD-1824-144.pdf#page=3","Abrir facsímil")</f>
        <v>Abrir facsímil</v>
      </c>
      <c r="K513" s="3" t="s">
        <v>31</v>
      </c>
    </row>
    <row r="514" spans="1:11" ht="42" customHeight="1">
      <c r="A514" s="2" t="s">
        <v>1446</v>
      </c>
      <c r="B514" s="2" t="s">
        <v>1447</v>
      </c>
      <c r="C514" s="2" t="s">
        <v>54</v>
      </c>
      <c r="D514" s="2" t="s">
        <v>55</v>
      </c>
      <c r="E514" s="5">
        <v>-27493</v>
      </c>
      <c r="F514" s="3" t="s">
        <v>63</v>
      </c>
      <c r="G514" s="3" t="s">
        <v>64</v>
      </c>
      <c r="H514" s="2" t="s">
        <v>29</v>
      </c>
      <c r="I514" s="2" t="s">
        <v>1448</v>
      </c>
      <c r="J514" s="3" t="str">
        <f>HYPERLINK("https://www.boe.es/gazeta/dias/1824/09/21/pdfs/GMD-1824-121.pdf#page=3","Abrir facsímil")</f>
        <v>Abrir facsímil</v>
      </c>
      <c r="K514" s="3" t="s">
        <v>31</v>
      </c>
    </row>
    <row r="515" spans="1:11" ht="42" customHeight="1">
      <c r="A515" s="2" t="s">
        <v>1449</v>
      </c>
      <c r="B515" s="2" t="s">
        <v>1450</v>
      </c>
      <c r="C515" s="2" t="s">
        <v>54</v>
      </c>
      <c r="D515" s="2" t="s">
        <v>55</v>
      </c>
      <c r="E515" s="5">
        <v>-27724</v>
      </c>
      <c r="F515" s="3" t="s">
        <v>708</v>
      </c>
      <c r="G515" s="3" t="s">
        <v>37</v>
      </c>
      <c r="H515" s="2" t="s">
        <v>29</v>
      </c>
      <c r="I515" s="2" t="s">
        <v>1451</v>
      </c>
      <c r="J515" s="3" t="str">
        <f>HYPERLINK("https://www.boe.es/gazeta/dias/1824/02/03/pdfs/GMD-1824-16.pdf#page=3","Abrir facsímil")</f>
        <v>Abrir facsímil</v>
      </c>
      <c r="K515" s="3" t="s">
        <v>31</v>
      </c>
    </row>
    <row r="516" spans="1:11" ht="42" customHeight="1">
      <c r="A516" s="2" t="s">
        <v>1452</v>
      </c>
      <c r="B516" s="2" t="s">
        <v>1453</v>
      </c>
      <c r="C516" s="2" t="s">
        <v>17</v>
      </c>
      <c r="D516" s="2" t="s">
        <v>18</v>
      </c>
      <c r="E516" s="5">
        <v>-27717</v>
      </c>
      <c r="F516" s="3" t="s">
        <v>277</v>
      </c>
      <c r="G516" s="3" t="s">
        <v>104</v>
      </c>
      <c r="H516" s="2" t="s">
        <v>29</v>
      </c>
      <c r="I516" s="2" t="s">
        <v>1454</v>
      </c>
      <c r="J516" s="3" t="str">
        <f>HYPERLINK("https://www.boe.es/gazeta/dias/1824/02/10/pdfs/GMD-1824-19.pdf#page=1","Abrir facsímil")</f>
        <v>Abrir facsímil</v>
      </c>
      <c r="K516" s="3" t="s">
        <v>31</v>
      </c>
    </row>
    <row r="517" spans="1:11" ht="42" customHeight="1">
      <c r="A517" s="2" t="s">
        <v>1455</v>
      </c>
      <c r="B517" s="2" t="s">
        <v>1456</v>
      </c>
      <c r="C517" s="2" t="s">
        <v>54</v>
      </c>
      <c r="D517" s="2" t="s">
        <v>55</v>
      </c>
      <c r="E517" s="5">
        <v>-27400</v>
      </c>
      <c r="F517" s="3" t="s">
        <v>108</v>
      </c>
      <c r="G517" s="3" t="s">
        <v>28</v>
      </c>
      <c r="H517" s="2" t="s">
        <v>29</v>
      </c>
      <c r="I517" s="2" t="s">
        <v>1457</v>
      </c>
      <c r="J517" s="3" t="str">
        <f>HYPERLINK("https://www.boe.es/gazeta/dias/1824/12/23/pdfs/GMD-1824-161.pdf#page=4","Abrir facsímil")</f>
        <v>Abrir facsímil</v>
      </c>
      <c r="K517" s="3" t="s">
        <v>31</v>
      </c>
    </row>
    <row r="518" spans="1:11" ht="42" customHeight="1">
      <c r="A518" s="2" t="s">
        <v>1458</v>
      </c>
      <c r="B518" s="2" t="s">
        <v>1459</v>
      </c>
      <c r="C518" s="2" t="s">
        <v>26</v>
      </c>
      <c r="D518" s="2" t="s">
        <v>18</v>
      </c>
      <c r="E518" s="5">
        <v>-27619</v>
      </c>
      <c r="F518" s="3" t="s">
        <v>1460</v>
      </c>
      <c r="G518" s="3" t="s">
        <v>28</v>
      </c>
      <c r="H518" s="2" t="s">
        <v>29</v>
      </c>
      <c r="I518" s="2" t="s">
        <v>1461</v>
      </c>
      <c r="J518" s="3" t="str">
        <f>HYPERLINK("https://www.boe.es/gazeta/dias/1824/05/18/pdfs/GMD-1824-64.pdf#page=4","Abrir facsímil")</f>
        <v>Abrir facsímil</v>
      </c>
      <c r="K518" s="3" t="s">
        <v>31</v>
      </c>
    </row>
    <row r="519" spans="1:11" ht="42" customHeight="1">
      <c r="A519" s="2" t="s">
        <v>1462</v>
      </c>
      <c r="B519" s="2" t="s">
        <v>1463</v>
      </c>
      <c r="C519" s="2" t="s">
        <v>54</v>
      </c>
      <c r="D519" s="2" t="s">
        <v>55</v>
      </c>
      <c r="E519" s="5">
        <v>-27493</v>
      </c>
      <c r="F519" s="3" t="s">
        <v>63</v>
      </c>
      <c r="G519" s="3" t="s">
        <v>64</v>
      </c>
      <c r="H519" s="2" t="s">
        <v>29</v>
      </c>
      <c r="I519" s="2" t="s">
        <v>1464</v>
      </c>
      <c r="J519" s="3" t="str">
        <f>HYPERLINK("https://www.boe.es/gazeta/dias/1824/09/21/pdfs/GMD-1824-121.pdf#page=3","Abrir facsímil")</f>
        <v>Abrir facsímil</v>
      </c>
      <c r="K519" s="3" t="s">
        <v>31</v>
      </c>
    </row>
    <row r="520" spans="1:11" ht="42" customHeight="1">
      <c r="A520" s="2" t="s">
        <v>1465</v>
      </c>
      <c r="B520" s="2" t="s">
        <v>1466</v>
      </c>
      <c r="C520" s="2" t="s">
        <v>34</v>
      </c>
      <c r="D520" s="2" t="s">
        <v>35</v>
      </c>
      <c r="E520" s="5">
        <v>-27405</v>
      </c>
      <c r="F520" s="3" t="s">
        <v>165</v>
      </c>
      <c r="G520" s="3" t="s">
        <v>28</v>
      </c>
      <c r="H520" s="2" t="s">
        <v>29</v>
      </c>
      <c r="I520" s="2" t="s">
        <v>1467</v>
      </c>
      <c r="J520" s="3" t="str">
        <f>HYPERLINK("https://www.boe.es/gazeta/dias/1824/12/18/pdfs/GMD-1824-159.pdf#page=4","Abrir facsímil")</f>
        <v>Abrir facsímil</v>
      </c>
      <c r="K520" s="3" t="s">
        <v>31</v>
      </c>
    </row>
    <row r="521" spans="1:11" ht="42" customHeight="1">
      <c r="A521" s="2" t="s">
        <v>1468</v>
      </c>
      <c r="B521" s="2" t="s">
        <v>1468</v>
      </c>
      <c r="C521" s="2" t="s">
        <v>34</v>
      </c>
      <c r="D521" s="2" t="s">
        <v>35</v>
      </c>
      <c r="E521" s="5">
        <v>-27717</v>
      </c>
      <c r="F521" s="3" t="s">
        <v>277</v>
      </c>
      <c r="G521" s="3" t="s">
        <v>37</v>
      </c>
      <c r="H521" s="2" t="s">
        <v>29</v>
      </c>
      <c r="I521" s="2" t="s">
        <v>1469</v>
      </c>
      <c r="J521" s="3" t="str">
        <f>HYPERLINK("https://www.boe.es/gazeta/dias/1824/02/10/pdfs/GMD-1824-19.pdf#page=3","Abrir facsímil")</f>
        <v>Abrir facsímil</v>
      </c>
      <c r="K521" s="3" t="s">
        <v>31</v>
      </c>
    </row>
    <row r="522" spans="1:11" ht="42" customHeight="1">
      <c r="A522" s="2" t="s">
        <v>1470</v>
      </c>
      <c r="B522" s="2" t="s">
        <v>1471</v>
      </c>
      <c r="C522" s="2" t="s">
        <v>54</v>
      </c>
      <c r="D522" s="2" t="s">
        <v>55</v>
      </c>
      <c r="E522" s="5">
        <v>-27444</v>
      </c>
      <c r="F522" s="3" t="s">
        <v>1134</v>
      </c>
      <c r="G522" s="3" t="s">
        <v>104</v>
      </c>
      <c r="H522" s="2" t="s">
        <v>29</v>
      </c>
      <c r="I522" s="2" t="s">
        <v>1472</v>
      </c>
      <c r="J522" s="3" t="str">
        <f>HYPERLINK("https://www.boe.es/gazeta/dias/1824/11/09/pdfs/GMD-1824-142.pdf#page=1","Abrir facsímil")</f>
        <v>Abrir facsímil</v>
      </c>
      <c r="K522" s="3" t="s">
        <v>31</v>
      </c>
    </row>
    <row r="523" spans="1:11" ht="42" customHeight="1">
      <c r="A523" s="2" t="s">
        <v>1473</v>
      </c>
      <c r="B523" s="2" t="s">
        <v>1474</v>
      </c>
      <c r="C523" s="2" t="s">
        <v>17</v>
      </c>
      <c r="D523" s="2" t="s">
        <v>18</v>
      </c>
      <c r="E523" s="5">
        <v>-27724</v>
      </c>
      <c r="F523" s="3" t="s">
        <v>708</v>
      </c>
      <c r="G523" s="3" t="s">
        <v>1475</v>
      </c>
      <c r="H523" s="2" t="s">
        <v>29</v>
      </c>
      <c r="I523" s="2" t="s">
        <v>1476</v>
      </c>
      <c r="J523" s="3" t="str">
        <f>HYPERLINK("https://www.boe.es/gazeta/dias/1824/02/03/pdfs/GMD-1824-16.pdf#page=4","Abrir facsímil")</f>
        <v>Abrir facsímil</v>
      </c>
      <c r="K523" s="3" t="s">
        <v>31</v>
      </c>
    </row>
    <row r="524" spans="1:11" ht="42" customHeight="1">
      <c r="A524" s="2" t="s">
        <v>1477</v>
      </c>
      <c r="B524" s="2" t="s">
        <v>1478</v>
      </c>
      <c r="C524" s="2" t="s">
        <v>54</v>
      </c>
      <c r="D524" s="2" t="s">
        <v>55</v>
      </c>
      <c r="E524" s="5">
        <v>-27589</v>
      </c>
      <c r="F524" s="3" t="s">
        <v>311</v>
      </c>
      <c r="G524" s="3" t="s">
        <v>37</v>
      </c>
      <c r="H524" s="2" t="s">
        <v>29</v>
      </c>
      <c r="I524" s="2" t="s">
        <v>1479</v>
      </c>
      <c r="J524" s="3" t="str">
        <f>HYPERLINK("https://www.boe.es/gazeta/dias/1824/06/17/pdfs/GMD-1824-77.pdf#page=3","Abrir facsímil")</f>
        <v>Abrir facsímil</v>
      </c>
      <c r="K524" s="3" t="s">
        <v>31</v>
      </c>
    </row>
    <row r="525" spans="1:11" ht="42" customHeight="1">
      <c r="A525" s="2" t="s">
        <v>1480</v>
      </c>
      <c r="B525" s="2" t="s">
        <v>1481</v>
      </c>
      <c r="C525" s="2" t="s">
        <v>34</v>
      </c>
      <c r="D525" s="2" t="s">
        <v>35</v>
      </c>
      <c r="E525" s="5">
        <v>-27514</v>
      </c>
      <c r="F525" s="3" t="s">
        <v>1044</v>
      </c>
      <c r="G525" s="3" t="s">
        <v>28</v>
      </c>
      <c r="H525" s="2" t="s">
        <v>29</v>
      </c>
      <c r="I525" s="2" t="s">
        <v>1482</v>
      </c>
      <c r="J525" s="3" t="str">
        <f>HYPERLINK("https://www.boe.es/gazeta/dias/1824/08/31/pdfs/GMD-1824-112.pdf#page=4","Abrir facsímil")</f>
        <v>Abrir facsímil</v>
      </c>
      <c r="K525" s="3" t="s">
        <v>31</v>
      </c>
    </row>
    <row r="526" spans="1:11" ht="42" customHeight="1">
      <c r="A526" s="2" t="s">
        <v>1483</v>
      </c>
      <c r="B526" s="2" t="s">
        <v>1484</v>
      </c>
      <c r="C526" s="2" t="s">
        <v>17</v>
      </c>
      <c r="D526" s="2" t="s">
        <v>18</v>
      </c>
      <c r="E526" s="5">
        <v>-27440</v>
      </c>
      <c r="F526" s="3" t="s">
        <v>127</v>
      </c>
      <c r="G526" s="3" t="s">
        <v>128</v>
      </c>
      <c r="H526" s="2" t="s">
        <v>29</v>
      </c>
      <c r="I526" s="2" t="s">
        <v>1485</v>
      </c>
      <c r="J526" s="3" t="str">
        <f>HYPERLINK("https://www.boe.es/gazeta/dias/1824/11/13/pdfs/GMD-1824-144.pdf#page=3","Abrir facsímil")</f>
        <v>Abrir facsímil</v>
      </c>
      <c r="K526" s="3" t="s">
        <v>31</v>
      </c>
    </row>
    <row r="527" spans="1:11" ht="42" customHeight="1">
      <c r="A527" s="2" t="s">
        <v>1486</v>
      </c>
      <c r="B527" s="2" t="s">
        <v>1487</v>
      </c>
      <c r="C527" s="2" t="s">
        <v>54</v>
      </c>
      <c r="D527" s="2" t="s">
        <v>55</v>
      </c>
      <c r="E527" s="5">
        <v>-27493</v>
      </c>
      <c r="F527" s="3" t="s">
        <v>63</v>
      </c>
      <c r="G527" s="3" t="s">
        <v>1488</v>
      </c>
      <c r="H527" s="2" t="s">
        <v>29</v>
      </c>
      <c r="I527" s="2" t="s">
        <v>1489</v>
      </c>
      <c r="J527" s="3" t="str">
        <f>HYPERLINK("https://www.boe.es/gazeta/dias/1824/09/21/pdfs/GMD-1824-121.pdf#page=4","Abrir facsímil")</f>
        <v>Abrir facsímil</v>
      </c>
      <c r="K527" s="3" t="s">
        <v>31</v>
      </c>
    </row>
    <row r="528" spans="1:11" ht="42" customHeight="1">
      <c r="A528" s="2" t="s">
        <v>1486</v>
      </c>
      <c r="B528" s="2" t="s">
        <v>1487</v>
      </c>
      <c r="C528" s="2" t="s">
        <v>54</v>
      </c>
      <c r="D528" s="2" t="s">
        <v>55</v>
      </c>
      <c r="E528" s="5">
        <v>-27416</v>
      </c>
      <c r="F528" s="3" t="s">
        <v>115</v>
      </c>
      <c r="G528" s="3" t="s">
        <v>37</v>
      </c>
      <c r="H528" s="2" t="s">
        <v>29</v>
      </c>
      <c r="I528" s="2" t="s">
        <v>1490</v>
      </c>
      <c r="J528" s="3" t="str">
        <f>HYPERLINK("https://www.boe.es/gazeta/dias/1824/12/07/pdfs/GMD-1824-154.pdf#page=3","Abrir facsímil")</f>
        <v>Abrir facsímil</v>
      </c>
      <c r="K528" s="3" t="s">
        <v>31</v>
      </c>
    </row>
    <row r="529" spans="1:11" ht="42" customHeight="1">
      <c r="A529" s="2" t="s">
        <v>1491</v>
      </c>
      <c r="B529" s="2" t="s">
        <v>1492</v>
      </c>
      <c r="C529" s="2" t="s">
        <v>54</v>
      </c>
      <c r="D529" s="2" t="s">
        <v>55</v>
      </c>
      <c r="E529" s="5">
        <v>-27575</v>
      </c>
      <c r="F529" s="3" t="s">
        <v>261</v>
      </c>
      <c r="G529" s="3" t="s">
        <v>90</v>
      </c>
      <c r="H529" s="2" t="s">
        <v>29</v>
      </c>
      <c r="I529" s="2" t="s">
        <v>1493</v>
      </c>
      <c r="J529" s="3" t="str">
        <f>HYPERLINK("https://www.boe.es/gazeta/dias/1824/07/01/pdfs/GMD-1824-83.pdf#page=2","Abrir facsímil")</f>
        <v>Abrir facsímil</v>
      </c>
      <c r="K529" s="3" t="s">
        <v>31</v>
      </c>
    </row>
    <row r="530" spans="1:11" ht="42" customHeight="1">
      <c r="A530" s="2" t="s">
        <v>1494</v>
      </c>
      <c r="B530" s="2" t="s">
        <v>1494</v>
      </c>
      <c r="C530" s="2" t="s">
        <v>54</v>
      </c>
      <c r="D530" s="2" t="s">
        <v>55</v>
      </c>
      <c r="E530" s="5">
        <v>-27465</v>
      </c>
      <c r="F530" s="3" t="s">
        <v>1390</v>
      </c>
      <c r="G530" s="3" t="s">
        <v>90</v>
      </c>
      <c r="H530" s="2" t="s">
        <v>29</v>
      </c>
      <c r="I530" s="2" t="s">
        <v>1495</v>
      </c>
      <c r="J530" s="3" t="str">
        <f>HYPERLINK("https://www.boe.es/gazeta/dias/1824/10/19/pdfs/GMD-1824-133.pdf#page=2","Abrir facsímil")</f>
        <v>Abrir facsímil</v>
      </c>
      <c r="K530" s="3" t="s">
        <v>31</v>
      </c>
    </row>
    <row r="531" spans="1:11" ht="42" customHeight="1">
      <c r="A531" s="2" t="s">
        <v>1496</v>
      </c>
      <c r="B531" s="2" t="s">
        <v>1497</v>
      </c>
      <c r="C531" s="2" t="s">
        <v>54</v>
      </c>
      <c r="D531" s="2" t="s">
        <v>55</v>
      </c>
      <c r="E531" s="5">
        <v>-27493</v>
      </c>
      <c r="F531" s="3" t="s">
        <v>63</v>
      </c>
      <c r="G531" s="3" t="s">
        <v>64</v>
      </c>
      <c r="H531" s="2" t="s">
        <v>29</v>
      </c>
      <c r="I531" s="2" t="s">
        <v>1498</v>
      </c>
      <c r="J531" s="3" t="str">
        <f>HYPERLINK("https://www.boe.es/gazeta/dias/1824/09/21/pdfs/GMD-1824-121.pdf#page=3","Abrir facsímil")</f>
        <v>Abrir facsímil</v>
      </c>
      <c r="K531" s="3" t="s">
        <v>31</v>
      </c>
    </row>
    <row r="532" spans="1:11" ht="42" customHeight="1">
      <c r="A532" s="2" t="s">
        <v>1499</v>
      </c>
      <c r="B532" s="2" t="s">
        <v>1499</v>
      </c>
      <c r="C532" s="2" t="s">
        <v>54</v>
      </c>
      <c r="D532" s="2" t="s">
        <v>55</v>
      </c>
      <c r="E532" s="5">
        <v>-27587</v>
      </c>
      <c r="F532" s="3" t="s">
        <v>1500</v>
      </c>
      <c r="G532" s="3" t="s">
        <v>90</v>
      </c>
      <c r="H532" s="2" t="s">
        <v>29</v>
      </c>
      <c r="I532" s="2" t="s">
        <v>1501</v>
      </c>
      <c r="J532" s="3" t="str">
        <f>HYPERLINK("https://www.boe.es/gazeta/dias/1824/06/19/pdfs/GMD-1824-78.pdf#page=2","Abrir facsímil")</f>
        <v>Abrir facsímil</v>
      </c>
      <c r="K532" s="3" t="s">
        <v>31</v>
      </c>
    </row>
    <row r="533" spans="1:11" ht="42" customHeight="1">
      <c r="A533" s="2" t="s">
        <v>1499</v>
      </c>
      <c r="B533" s="2" t="s">
        <v>1499</v>
      </c>
      <c r="C533" s="2" t="s">
        <v>54</v>
      </c>
      <c r="D533" s="2" t="s">
        <v>55</v>
      </c>
      <c r="E533" s="5">
        <v>-27449</v>
      </c>
      <c r="F533" s="3" t="s">
        <v>360</v>
      </c>
      <c r="G533" s="3" t="s">
        <v>37</v>
      </c>
      <c r="H533" s="2" t="s">
        <v>29</v>
      </c>
      <c r="I533" s="2" t="s">
        <v>1502</v>
      </c>
      <c r="J533" s="3" t="str">
        <f>HYPERLINK("https://www.boe.es/gazeta/dias/1824/11/04/pdfs/GMD-1824-140.pdf#page=3","Abrir facsímil")</f>
        <v>Abrir facsímil</v>
      </c>
      <c r="K533" s="3" t="s">
        <v>31</v>
      </c>
    </row>
    <row r="534" spans="1:11" ht="42" customHeight="1">
      <c r="A534" s="2" t="s">
        <v>1499</v>
      </c>
      <c r="B534" s="2" t="s">
        <v>1499</v>
      </c>
      <c r="C534" s="2" t="s">
        <v>54</v>
      </c>
      <c r="D534" s="2" t="s">
        <v>55</v>
      </c>
      <c r="E534" s="5">
        <v>-27435</v>
      </c>
      <c r="F534" s="3" t="s">
        <v>19</v>
      </c>
      <c r="G534" s="3" t="s">
        <v>104</v>
      </c>
      <c r="H534" s="2" t="s">
        <v>29</v>
      </c>
      <c r="I534" s="2" t="s">
        <v>1503</v>
      </c>
      <c r="J534" s="3" t="str">
        <f>HYPERLINK("https://www.boe.es/gazeta/dias/1824/11/18/pdfs/GMD-1824-146.pdf#page=1","Abrir facsímil")</f>
        <v>Abrir facsímil</v>
      </c>
      <c r="K534" s="3" t="s">
        <v>31</v>
      </c>
    </row>
    <row r="535" spans="1:11" ht="42" customHeight="1">
      <c r="A535" s="2" t="s">
        <v>1504</v>
      </c>
      <c r="B535" s="2" t="s">
        <v>1505</v>
      </c>
      <c r="C535" s="2" t="s">
        <v>49</v>
      </c>
      <c r="D535" s="2" t="s">
        <v>18</v>
      </c>
      <c r="E535" s="5">
        <v>-27433</v>
      </c>
      <c r="F535" s="3" t="s">
        <v>742</v>
      </c>
      <c r="G535" s="3" t="s">
        <v>28</v>
      </c>
      <c r="H535" s="2" t="s">
        <v>29</v>
      </c>
      <c r="I535" s="2" t="s">
        <v>1506</v>
      </c>
      <c r="J535" s="3" t="str">
        <f>HYPERLINK("https://www.boe.es/gazeta/dias/1824/11/20/pdfs/GMD-1824-147.pdf#page=4","Abrir facsímil")</f>
        <v>Abrir facsímil</v>
      </c>
      <c r="K535" s="3" t="s">
        <v>31</v>
      </c>
    </row>
    <row r="536" spans="1:11" ht="42" customHeight="1">
      <c r="A536" s="2" t="s">
        <v>1507</v>
      </c>
      <c r="B536" s="2" t="s">
        <v>1508</v>
      </c>
      <c r="C536" s="2" t="s">
        <v>17</v>
      </c>
      <c r="D536" s="2" t="s">
        <v>18</v>
      </c>
      <c r="E536" s="5">
        <v>-27428</v>
      </c>
      <c r="F536" s="3" t="s">
        <v>81</v>
      </c>
      <c r="G536" s="3" t="s">
        <v>37</v>
      </c>
      <c r="H536" s="2" t="s">
        <v>29</v>
      </c>
      <c r="I536" s="2" t="s">
        <v>1509</v>
      </c>
      <c r="J536" s="3" t="str">
        <f>HYPERLINK("https://www.boe.es/gazeta/dias/1824/11/25/pdfs/GMD-1824-149.pdf#page=3","Abrir facsímil")</f>
        <v>Abrir facsímil</v>
      </c>
      <c r="K536" s="3" t="s">
        <v>31</v>
      </c>
    </row>
    <row r="537" spans="1:11" ht="42" customHeight="1">
      <c r="A537" s="2" t="s">
        <v>1510</v>
      </c>
      <c r="B537" s="2" t="s">
        <v>1511</v>
      </c>
      <c r="C537" s="2" t="s">
        <v>17</v>
      </c>
      <c r="D537" s="2" t="s">
        <v>18</v>
      </c>
      <c r="E537" s="5">
        <v>-27601</v>
      </c>
      <c r="F537" s="3" t="s">
        <v>473</v>
      </c>
      <c r="G537" s="3" t="s">
        <v>37</v>
      </c>
      <c r="H537" s="2" t="s">
        <v>29</v>
      </c>
      <c r="I537" s="2" t="s">
        <v>1512</v>
      </c>
      <c r="J537" s="3" t="str">
        <f>HYPERLINK("https://www.boe.es/gazeta/dias/1824/06/05/pdfs/GMD-1824-72.pdf#page=3","Abrir facsímil")</f>
        <v>Abrir facsímil</v>
      </c>
      <c r="K537" s="3" t="s">
        <v>31</v>
      </c>
    </row>
    <row r="538" spans="1:11" ht="42" customHeight="1">
      <c r="A538" s="2" t="s">
        <v>1513</v>
      </c>
      <c r="B538" s="2" t="s">
        <v>1514</v>
      </c>
      <c r="C538" s="2" t="s">
        <v>17</v>
      </c>
      <c r="D538" s="2" t="s">
        <v>18</v>
      </c>
      <c r="E538" s="5">
        <v>-27556</v>
      </c>
      <c r="F538" s="3" t="s">
        <v>367</v>
      </c>
      <c r="G538" s="3" t="s">
        <v>28</v>
      </c>
      <c r="H538" s="2" t="s">
        <v>29</v>
      </c>
      <c r="I538" s="2" t="s">
        <v>1515</v>
      </c>
      <c r="J538" s="3" t="str">
        <f>HYPERLINK("https://www.boe.es/gazeta/dias/1824/07/20/pdfs/GMD-1824-91.pdf#page=4","Abrir facsímil")</f>
        <v>Abrir facsímil</v>
      </c>
      <c r="K538" s="3" t="s">
        <v>31</v>
      </c>
    </row>
    <row r="539" spans="1:11" ht="42" customHeight="1">
      <c r="A539" s="2" t="s">
        <v>1516</v>
      </c>
      <c r="B539" s="2" t="s">
        <v>1517</v>
      </c>
      <c r="C539" s="2" t="s">
        <v>301</v>
      </c>
      <c r="D539" s="2" t="s">
        <v>18</v>
      </c>
      <c r="E539" s="5">
        <v>-27556</v>
      </c>
      <c r="F539" s="3" t="s">
        <v>367</v>
      </c>
      <c r="G539" s="3" t="s">
        <v>28</v>
      </c>
      <c r="H539" s="2" t="s">
        <v>29</v>
      </c>
      <c r="I539" s="2" t="s">
        <v>1518</v>
      </c>
      <c r="J539" s="3" t="str">
        <f>HYPERLINK("https://www.boe.es/gazeta/dias/1824/07/20/pdfs/GMD-1824-91.pdf#page=4","Abrir facsímil")</f>
        <v>Abrir facsímil</v>
      </c>
      <c r="K539" s="3" t="s">
        <v>31</v>
      </c>
    </row>
    <row r="540" spans="1:11" ht="42" customHeight="1">
      <c r="A540" s="2" t="s">
        <v>1519</v>
      </c>
      <c r="B540" s="2" t="s">
        <v>1520</v>
      </c>
      <c r="C540" s="2" t="s">
        <v>34</v>
      </c>
      <c r="D540" s="2" t="s">
        <v>35</v>
      </c>
      <c r="E540" s="5">
        <v>-27556</v>
      </c>
      <c r="F540" s="3" t="s">
        <v>367</v>
      </c>
      <c r="G540" s="3" t="s">
        <v>28</v>
      </c>
      <c r="H540" s="2" t="s">
        <v>29</v>
      </c>
      <c r="I540" s="2" t="s">
        <v>1521</v>
      </c>
      <c r="J540" s="3" t="str">
        <f>HYPERLINK("https://www.boe.es/gazeta/dias/1824/07/20/pdfs/GMD-1824-91.pdf#page=4","Abrir facsímil")</f>
        <v>Abrir facsímil</v>
      </c>
      <c r="K540" s="3" t="s">
        <v>31</v>
      </c>
    </row>
    <row r="541" spans="1:11" ht="42" customHeight="1">
      <c r="A541" s="2" t="s">
        <v>1522</v>
      </c>
      <c r="B541" s="2" t="s">
        <v>1523</v>
      </c>
      <c r="C541" s="2" t="s">
        <v>49</v>
      </c>
      <c r="D541" s="2" t="s">
        <v>18</v>
      </c>
      <c r="E541" s="5">
        <v>-27428</v>
      </c>
      <c r="F541" s="3" t="s">
        <v>81</v>
      </c>
      <c r="G541" s="3" t="s">
        <v>28</v>
      </c>
      <c r="H541" s="2" t="s">
        <v>29</v>
      </c>
      <c r="I541" s="2" t="s">
        <v>1524</v>
      </c>
      <c r="J541" s="3" t="str">
        <f>HYPERLINK("https://www.boe.es/gazeta/dias/1824/11/25/pdfs/GMD-1824-149.pdf#page=4","Abrir facsímil")</f>
        <v>Abrir facsímil</v>
      </c>
      <c r="K541" s="3" t="s">
        <v>31</v>
      </c>
    </row>
    <row r="542" spans="1:11" ht="42" customHeight="1">
      <c r="A542" s="2" t="s">
        <v>1525</v>
      </c>
      <c r="B542" s="2" t="s">
        <v>1526</v>
      </c>
      <c r="C542" s="2" t="s">
        <v>54</v>
      </c>
      <c r="D542" s="2" t="s">
        <v>55</v>
      </c>
      <c r="E542" s="5">
        <v>-27752</v>
      </c>
      <c r="F542" s="3" t="s">
        <v>442</v>
      </c>
      <c r="G542" s="3" t="s">
        <v>37</v>
      </c>
      <c r="H542" s="2" t="s">
        <v>29</v>
      </c>
      <c r="I542" s="2" t="s">
        <v>1527</v>
      </c>
      <c r="J542" s="3" t="str">
        <f>HYPERLINK("https://www.boe.es/gazeta/dias/1824/01/06/pdfs/GMD-1824-3.pdf#page=3","Abrir facsímil")</f>
        <v>Abrir facsímil</v>
      </c>
      <c r="K542" s="3" t="s">
        <v>31</v>
      </c>
    </row>
    <row r="543" spans="1:11" ht="42" customHeight="1">
      <c r="A543" s="2" t="s">
        <v>1528</v>
      </c>
      <c r="B543" s="2" t="s">
        <v>1529</v>
      </c>
      <c r="C543" s="2" t="s">
        <v>54</v>
      </c>
      <c r="D543" s="2" t="s">
        <v>55</v>
      </c>
      <c r="E543" s="5">
        <v>-27517</v>
      </c>
      <c r="F543" s="3" t="s">
        <v>173</v>
      </c>
      <c r="G543" s="3" t="s">
        <v>28</v>
      </c>
      <c r="H543" s="2" t="s">
        <v>29</v>
      </c>
      <c r="I543" s="2" t="s">
        <v>1530</v>
      </c>
      <c r="J543" s="3" t="str">
        <f>HYPERLINK("https://www.boe.es/gazeta/dias/1824/08/28/pdfs/GMD-1824-110.pdf#page=4","Abrir facsímil")</f>
        <v>Abrir facsímil</v>
      </c>
      <c r="K543" s="3" t="s">
        <v>31</v>
      </c>
    </row>
    <row r="544" spans="1:11" ht="42" customHeight="1">
      <c r="A544" s="2" t="s">
        <v>1531</v>
      </c>
      <c r="B544" s="2" t="s">
        <v>1532</v>
      </c>
      <c r="C544" s="2" t="s">
        <v>17</v>
      </c>
      <c r="D544" s="2" t="s">
        <v>18</v>
      </c>
      <c r="E544" s="5">
        <v>-27428</v>
      </c>
      <c r="F544" s="3" t="s">
        <v>81</v>
      </c>
      <c r="G544" s="3" t="s">
        <v>37</v>
      </c>
      <c r="H544" s="2" t="s">
        <v>29</v>
      </c>
      <c r="I544" s="2" t="s">
        <v>1533</v>
      </c>
      <c r="J544" s="3" t="str">
        <f>HYPERLINK("https://www.boe.es/gazeta/dias/1824/11/25/pdfs/GMD-1824-149.pdf#page=3","Abrir facsímil")</f>
        <v>Abrir facsímil</v>
      </c>
      <c r="K544" s="3" t="s">
        <v>31</v>
      </c>
    </row>
    <row r="545" spans="1:11" ht="42" customHeight="1">
      <c r="A545" s="2" t="s">
        <v>1534</v>
      </c>
      <c r="B545" s="2" t="s">
        <v>1535</v>
      </c>
      <c r="C545" s="2" t="s">
        <v>34</v>
      </c>
      <c r="D545" s="2" t="s">
        <v>35</v>
      </c>
      <c r="E545" s="5">
        <v>-27416</v>
      </c>
      <c r="F545" s="3" t="s">
        <v>115</v>
      </c>
      <c r="G545" s="3" t="s">
        <v>28</v>
      </c>
      <c r="H545" s="2" t="s">
        <v>29</v>
      </c>
      <c r="I545" s="2" t="s">
        <v>1536</v>
      </c>
      <c r="J545" s="3" t="str">
        <f>HYPERLINK("https://www.boe.es/gazeta/dias/1824/12/07/pdfs/GMD-1824-154.pdf#page=4","Abrir facsímil")</f>
        <v>Abrir facsímil</v>
      </c>
      <c r="K545" s="3" t="s">
        <v>31</v>
      </c>
    </row>
    <row r="546" spans="1:11" ht="42" customHeight="1">
      <c r="A546" s="2" t="s">
        <v>1537</v>
      </c>
      <c r="B546" s="2" t="s">
        <v>1538</v>
      </c>
      <c r="C546" s="2" t="s">
        <v>54</v>
      </c>
      <c r="D546" s="2" t="s">
        <v>55</v>
      </c>
      <c r="E546" s="5">
        <v>-27533</v>
      </c>
      <c r="F546" s="3" t="s">
        <v>227</v>
      </c>
      <c r="G546" s="3" t="s">
        <v>104</v>
      </c>
      <c r="H546" s="2" t="s">
        <v>29</v>
      </c>
      <c r="I546" s="2" t="s">
        <v>1539</v>
      </c>
      <c r="J546" s="3" t="str">
        <f>HYPERLINK("https://www.boe.es/gazeta/dias/1824/08/12/pdfs/GMD-1824-101.pdf#page=1","Abrir facsímil")</f>
        <v>Abrir facsímil</v>
      </c>
      <c r="K546" s="3" t="s">
        <v>31</v>
      </c>
    </row>
    <row r="547" spans="1:11" ht="42" customHeight="1">
      <c r="A547" s="2" t="s">
        <v>1540</v>
      </c>
      <c r="B547" s="2" t="s">
        <v>1541</v>
      </c>
      <c r="C547" s="2" t="s">
        <v>49</v>
      </c>
      <c r="D547" s="2" t="s">
        <v>18</v>
      </c>
      <c r="E547" s="5">
        <v>-27591</v>
      </c>
      <c r="F547" s="3" t="s">
        <v>1542</v>
      </c>
      <c r="G547" s="3" t="s">
        <v>28</v>
      </c>
      <c r="H547" s="2" t="s">
        <v>29</v>
      </c>
      <c r="I547" s="2" t="s">
        <v>1543</v>
      </c>
      <c r="J547" s="3" t="str">
        <f>HYPERLINK("https://www.boe.es/gazeta/dias/1824/06/15/pdfs/GMD-1824-76.pdf#page=4","Abrir facsímil")</f>
        <v>Abrir facsímil</v>
      </c>
      <c r="K547" s="3" t="s">
        <v>31</v>
      </c>
    </row>
    <row r="548" spans="1:11" ht="42" customHeight="1">
      <c r="A548" s="2" t="s">
        <v>1544</v>
      </c>
      <c r="B548" s="2" t="s">
        <v>1544</v>
      </c>
      <c r="C548" s="2" t="s">
        <v>54</v>
      </c>
      <c r="D548" s="2" t="s">
        <v>55</v>
      </c>
      <c r="E548" s="5">
        <v>-27549</v>
      </c>
      <c r="F548" s="3" t="s">
        <v>1271</v>
      </c>
      <c r="G548" s="3" t="s">
        <v>37</v>
      </c>
      <c r="H548" s="2" t="s">
        <v>29</v>
      </c>
      <c r="I548" s="2" t="s">
        <v>1545</v>
      </c>
      <c r="J548" s="3" t="str">
        <f>HYPERLINK("https://www.boe.es/gazeta/dias/1824/07/27/pdfs/GMD-1824-94.pdf#page=3","Abrir facsímil")</f>
        <v>Abrir facsímil</v>
      </c>
      <c r="K548" s="3" t="s">
        <v>31</v>
      </c>
    </row>
    <row r="549" spans="1:11" ht="42" customHeight="1">
      <c r="A549" s="2" t="s">
        <v>1544</v>
      </c>
      <c r="B549" s="2" t="s">
        <v>1544</v>
      </c>
      <c r="C549" s="2" t="s">
        <v>54</v>
      </c>
      <c r="D549" s="2" t="s">
        <v>55</v>
      </c>
      <c r="E549" s="5">
        <v>-27538</v>
      </c>
      <c r="F549" s="3" t="s">
        <v>142</v>
      </c>
      <c r="G549" s="3" t="s">
        <v>28</v>
      </c>
      <c r="H549" s="2" t="s">
        <v>29</v>
      </c>
      <c r="I549" s="2" t="s">
        <v>1546</v>
      </c>
      <c r="J549" s="3" t="str">
        <f>HYPERLINK("https://www.boe.es/gazeta/dias/1824/08/07/pdfs/GMD-1824-99.pdf#page=4","Abrir facsímil")</f>
        <v>Abrir facsímil</v>
      </c>
      <c r="K549" s="3" t="s">
        <v>31</v>
      </c>
    </row>
    <row r="550" spans="1:11" ht="42" customHeight="1">
      <c r="A550" s="2" t="s">
        <v>1547</v>
      </c>
      <c r="B550" s="2" t="s">
        <v>1547</v>
      </c>
      <c r="C550" s="2" t="s">
        <v>54</v>
      </c>
      <c r="D550" s="2" t="s">
        <v>55</v>
      </c>
      <c r="E550" s="5">
        <v>-27468</v>
      </c>
      <c r="F550" s="3" t="s">
        <v>1038</v>
      </c>
      <c r="G550" s="3" t="s">
        <v>37</v>
      </c>
      <c r="H550" s="2" t="s">
        <v>29</v>
      </c>
      <c r="I550" s="2" t="s">
        <v>1548</v>
      </c>
      <c r="J550" s="3" t="str">
        <f>HYPERLINK("https://www.boe.es/gazeta/dias/1824/10/16/pdfs/GMD-1824-132.pdf#page=3","Abrir facsímil")</f>
        <v>Abrir facsímil</v>
      </c>
      <c r="K550" s="3" t="s">
        <v>31</v>
      </c>
    </row>
    <row r="551" spans="1:11" ht="42" customHeight="1">
      <c r="A551" s="2" t="s">
        <v>1549</v>
      </c>
      <c r="B551" s="2" t="s">
        <v>1549</v>
      </c>
      <c r="C551" s="2" t="s">
        <v>17</v>
      </c>
      <c r="D551" s="2" t="s">
        <v>18</v>
      </c>
      <c r="E551" s="5">
        <v>-27486</v>
      </c>
      <c r="F551" s="3" t="s">
        <v>160</v>
      </c>
      <c r="G551" s="3" t="s">
        <v>104</v>
      </c>
      <c r="H551" s="2" t="s">
        <v>29</v>
      </c>
      <c r="I551" s="2" t="s">
        <v>1550</v>
      </c>
      <c r="J551" s="3" t="str">
        <f>HYPERLINK("https://www.boe.es/gazeta/dias/1824/09/28/pdfs/GMD-1824-124.pdf#page=1","Abrir facsímil")</f>
        <v>Abrir facsímil</v>
      </c>
      <c r="K551" s="3" t="s">
        <v>31</v>
      </c>
    </row>
    <row r="552" spans="1:11" ht="42" customHeight="1">
      <c r="A552" s="2" t="s">
        <v>1549</v>
      </c>
      <c r="B552" s="2" t="s">
        <v>1549</v>
      </c>
      <c r="C552" s="2" t="s">
        <v>54</v>
      </c>
      <c r="D552" s="2" t="s">
        <v>55</v>
      </c>
      <c r="E552" s="5">
        <v>-27472</v>
      </c>
      <c r="F552" s="3" t="s">
        <v>459</v>
      </c>
      <c r="G552" s="3" t="s">
        <v>731</v>
      </c>
      <c r="H552" s="2" t="s">
        <v>29</v>
      </c>
      <c r="I552" s="2" t="s">
        <v>1551</v>
      </c>
      <c r="J552" s="3" t="str">
        <f>HYPERLINK("https://www.boe.es/gazeta/dias/1824/10/12/pdfs/GMD-1824-130.pdf#page=5","Abrir facsímil")</f>
        <v>Abrir facsímil</v>
      </c>
      <c r="K552" s="3" t="s">
        <v>31</v>
      </c>
    </row>
    <row r="553" spans="1:11" ht="42" customHeight="1">
      <c r="A553" s="2" t="s">
        <v>1552</v>
      </c>
      <c r="B553" s="2" t="s">
        <v>1552</v>
      </c>
      <c r="C553" s="2" t="s">
        <v>54</v>
      </c>
      <c r="D553" s="2" t="s">
        <v>55</v>
      </c>
      <c r="E553" s="5">
        <v>-27713</v>
      </c>
      <c r="F553" s="3" t="s">
        <v>371</v>
      </c>
      <c r="G553" s="3" t="s">
        <v>37</v>
      </c>
      <c r="H553" s="2" t="s">
        <v>29</v>
      </c>
      <c r="I553" s="2" t="s">
        <v>1553</v>
      </c>
      <c r="J553" s="3" t="str">
        <f>HYPERLINK("https://www.boe.es/gazeta/dias/1824/02/14/pdfs/GMD-1824-21.pdf#page=3","Abrir facsímil")</f>
        <v>Abrir facsímil</v>
      </c>
      <c r="K553" s="3" t="s">
        <v>31</v>
      </c>
    </row>
    <row r="554" spans="1:11" ht="42" customHeight="1">
      <c r="A554" s="2" t="s">
        <v>1552</v>
      </c>
      <c r="B554" s="2" t="s">
        <v>1552</v>
      </c>
      <c r="C554" s="2" t="s">
        <v>17</v>
      </c>
      <c r="D554" s="2" t="s">
        <v>18</v>
      </c>
      <c r="E554" s="5">
        <v>-27708</v>
      </c>
      <c r="F554" s="3" t="s">
        <v>864</v>
      </c>
      <c r="G554" s="3" t="s">
        <v>28</v>
      </c>
      <c r="H554" s="2" t="s">
        <v>29</v>
      </c>
      <c r="I554" s="2" t="s">
        <v>1554</v>
      </c>
      <c r="J554" s="3" t="str">
        <f>HYPERLINK("https://www.boe.es/gazeta/dias/1824/02/19/pdfs/GMD-1824-23.pdf#page=4","Abrir facsímil")</f>
        <v>Abrir facsímil</v>
      </c>
      <c r="K554" s="3" t="s">
        <v>31</v>
      </c>
    </row>
    <row r="555" spans="1:11" ht="42" customHeight="1">
      <c r="A555" s="2" t="s">
        <v>1552</v>
      </c>
      <c r="B555" s="2" t="s">
        <v>1552</v>
      </c>
      <c r="C555" s="2" t="s">
        <v>155</v>
      </c>
      <c r="D555" s="2" t="s">
        <v>18</v>
      </c>
      <c r="E555" s="5">
        <v>-27671</v>
      </c>
      <c r="F555" s="3" t="s">
        <v>1555</v>
      </c>
      <c r="G555" s="3" t="s">
        <v>90</v>
      </c>
      <c r="H555" s="2" t="s">
        <v>29</v>
      </c>
      <c r="I555" s="2" t="s">
        <v>1556</v>
      </c>
      <c r="J555" s="3" t="str">
        <f>HYPERLINK("https://www.boe.es/gazeta/dias/1824/03/27/pdfs/GMD-1824-40.pdf#page=2","Abrir facsímil")</f>
        <v>Abrir facsímil</v>
      </c>
      <c r="K555" s="3" t="s">
        <v>31</v>
      </c>
    </row>
    <row r="556" spans="1:11" ht="42" customHeight="1">
      <c r="A556" s="2" t="s">
        <v>1552</v>
      </c>
      <c r="B556" s="2" t="s">
        <v>1552</v>
      </c>
      <c r="C556" s="2" t="s">
        <v>155</v>
      </c>
      <c r="D556" s="2" t="s">
        <v>18</v>
      </c>
      <c r="E556" s="5">
        <v>-27608</v>
      </c>
      <c r="F556" s="3" t="s">
        <v>375</v>
      </c>
      <c r="G556" s="3" t="s">
        <v>90</v>
      </c>
      <c r="H556" s="2" t="s">
        <v>29</v>
      </c>
      <c r="I556" s="2" t="s">
        <v>1557</v>
      </c>
      <c r="J556" s="3" t="str">
        <f>HYPERLINK("https://www.boe.es/gazeta/dias/1824/05/29/pdfs/GMD-1824-69.pdf#page=2","Abrir facsímil")</f>
        <v>Abrir facsímil</v>
      </c>
      <c r="K556" s="3" t="s">
        <v>31</v>
      </c>
    </row>
    <row r="557" spans="1:11" ht="42" customHeight="1">
      <c r="A557" s="2" t="s">
        <v>1558</v>
      </c>
      <c r="B557" s="2" t="s">
        <v>1559</v>
      </c>
      <c r="C557" s="2" t="s">
        <v>54</v>
      </c>
      <c r="D557" s="2" t="s">
        <v>55</v>
      </c>
      <c r="E557" s="5">
        <v>-27407</v>
      </c>
      <c r="F557" s="3" t="s">
        <v>254</v>
      </c>
      <c r="G557" s="3" t="s">
        <v>28</v>
      </c>
      <c r="H557" s="2" t="s">
        <v>29</v>
      </c>
      <c r="I557" s="2" t="s">
        <v>1560</v>
      </c>
      <c r="J557" s="3" t="str">
        <f>HYPERLINK("https://www.boe.es/gazeta/dias/1824/12/16/pdfs/GMD-1824-158.pdf#page=4","Abrir facsímil")</f>
        <v>Abrir facsímil</v>
      </c>
      <c r="K557" s="3" t="s">
        <v>31</v>
      </c>
    </row>
    <row r="558" spans="1:11" ht="42" customHeight="1">
      <c r="A558" s="2" t="s">
        <v>1561</v>
      </c>
      <c r="B558" s="2" t="s">
        <v>1561</v>
      </c>
      <c r="C558" s="2" t="s">
        <v>54</v>
      </c>
      <c r="D558" s="2" t="s">
        <v>55</v>
      </c>
      <c r="E558" s="5">
        <v>-27493</v>
      </c>
      <c r="F558" s="3" t="s">
        <v>63</v>
      </c>
      <c r="G558" s="3" t="s">
        <v>104</v>
      </c>
      <c r="H558" s="2" t="s">
        <v>29</v>
      </c>
      <c r="I558" s="2" t="s">
        <v>1562</v>
      </c>
      <c r="J558" s="3" t="str">
        <f>HYPERLINK("https://www.boe.es/gazeta/dias/1824/09/21/pdfs/GMD-1824-121.pdf#page=1","Abrir facsímil")</f>
        <v>Abrir facsímil</v>
      </c>
      <c r="K558" s="3" t="s">
        <v>31</v>
      </c>
    </row>
    <row r="559" spans="1:11" ht="42" customHeight="1">
      <c r="A559" s="2" t="s">
        <v>1563</v>
      </c>
      <c r="B559" s="2" t="s">
        <v>1564</v>
      </c>
      <c r="C559" s="2" t="s">
        <v>155</v>
      </c>
      <c r="D559" s="2" t="s">
        <v>18</v>
      </c>
      <c r="E559" s="5">
        <v>-27470</v>
      </c>
      <c r="F559" s="3" t="s">
        <v>89</v>
      </c>
      <c r="G559" s="3" t="s">
        <v>37</v>
      </c>
      <c r="H559" s="2" t="s">
        <v>29</v>
      </c>
      <c r="I559" s="2" t="s">
        <v>1565</v>
      </c>
      <c r="J559" s="3" t="str">
        <f>HYPERLINK("https://www.boe.es/gazeta/dias/1824/10/14/pdfs/GMD-1824-131.pdf#page=3","Abrir facsímil")</f>
        <v>Abrir facsímil</v>
      </c>
      <c r="K559" s="3" t="s">
        <v>31</v>
      </c>
    </row>
    <row r="560" spans="1:11" ht="42" customHeight="1">
      <c r="A560" s="2" t="s">
        <v>1566</v>
      </c>
      <c r="B560" s="2" t="s">
        <v>1567</v>
      </c>
      <c r="C560" s="2" t="s">
        <v>26</v>
      </c>
      <c r="D560" s="2" t="s">
        <v>18</v>
      </c>
      <c r="E560" s="5">
        <v>-27738</v>
      </c>
      <c r="F560" s="3" t="s">
        <v>517</v>
      </c>
      <c r="G560" s="3" t="s">
        <v>28</v>
      </c>
      <c r="H560" s="2" t="s">
        <v>29</v>
      </c>
      <c r="I560" s="2" t="s">
        <v>1568</v>
      </c>
      <c r="J560" s="3" t="str">
        <f>HYPERLINK("https://www.boe.es/gazeta/dias/1824/01/20/pdfs/GMD-1824-9.pdf#page=4","Abrir facsímil")</f>
        <v>Abrir facsímil</v>
      </c>
      <c r="K560" s="3" t="s">
        <v>31</v>
      </c>
    </row>
    <row r="561" spans="1:11" ht="42" customHeight="1">
      <c r="A561" s="2" t="s">
        <v>1569</v>
      </c>
      <c r="B561" s="2" t="s">
        <v>1569</v>
      </c>
      <c r="C561" s="2" t="s">
        <v>54</v>
      </c>
      <c r="D561" s="2" t="s">
        <v>55</v>
      </c>
      <c r="E561" s="5">
        <v>-27715</v>
      </c>
      <c r="F561" s="3" t="s">
        <v>470</v>
      </c>
      <c r="G561" s="3" t="s">
        <v>28</v>
      </c>
      <c r="H561" s="2" t="s">
        <v>29</v>
      </c>
      <c r="I561" s="2" t="s">
        <v>1570</v>
      </c>
      <c r="J561" s="3" t="str">
        <f>HYPERLINK("https://www.boe.es/gazeta/dias/1824/02/12/pdfs/GMD-1824-20.pdf#page=4","Abrir facsímil")</f>
        <v>Abrir facsímil</v>
      </c>
      <c r="K561" s="3" t="s">
        <v>31</v>
      </c>
    </row>
    <row r="562" spans="1:11" ht="42" customHeight="1">
      <c r="A562" s="2" t="s">
        <v>1569</v>
      </c>
      <c r="B562" s="2" t="s">
        <v>1569</v>
      </c>
      <c r="C562" s="2" t="s">
        <v>54</v>
      </c>
      <c r="D562" s="2" t="s">
        <v>55</v>
      </c>
      <c r="E562" s="5">
        <v>-27566</v>
      </c>
      <c r="F562" s="3" t="s">
        <v>183</v>
      </c>
      <c r="G562" s="3" t="s">
        <v>37</v>
      </c>
      <c r="H562" s="2" t="s">
        <v>29</v>
      </c>
      <c r="I562" s="2" t="s">
        <v>1571</v>
      </c>
      <c r="J562" s="3" t="str">
        <f>HYPERLINK("https://www.boe.es/gazeta/dias/1824/07/10/pdfs/GMD-1824-87.pdf#page=3","Abrir facsímil")</f>
        <v>Abrir facsímil</v>
      </c>
      <c r="K562" s="3" t="s">
        <v>31</v>
      </c>
    </row>
    <row r="563" spans="1:11" ht="42" customHeight="1">
      <c r="A563" s="2" t="s">
        <v>1569</v>
      </c>
      <c r="B563" s="2" t="s">
        <v>1569</v>
      </c>
      <c r="C563" s="2" t="s">
        <v>54</v>
      </c>
      <c r="D563" s="2" t="s">
        <v>55</v>
      </c>
      <c r="E563" s="5">
        <v>-27556</v>
      </c>
      <c r="F563" s="3" t="s">
        <v>367</v>
      </c>
      <c r="G563" s="3" t="s">
        <v>37</v>
      </c>
      <c r="H563" s="2" t="s">
        <v>29</v>
      </c>
      <c r="I563" s="2" t="s">
        <v>1572</v>
      </c>
      <c r="J563" s="3" t="str">
        <f>HYPERLINK("https://www.boe.es/gazeta/dias/1824/07/20/pdfs/GMD-1824-91.pdf#page=3","Abrir facsímil")</f>
        <v>Abrir facsímil</v>
      </c>
      <c r="K563" s="3" t="s">
        <v>31</v>
      </c>
    </row>
    <row r="564" spans="1:11" ht="42" customHeight="1">
      <c r="A564" s="2" t="s">
        <v>1569</v>
      </c>
      <c r="B564" s="2" t="s">
        <v>1569</v>
      </c>
      <c r="C564" s="2" t="s">
        <v>54</v>
      </c>
      <c r="D564" s="2" t="s">
        <v>55</v>
      </c>
      <c r="E564" s="5">
        <v>-27549</v>
      </c>
      <c r="F564" s="3" t="s">
        <v>1271</v>
      </c>
      <c r="G564" s="3" t="s">
        <v>104</v>
      </c>
      <c r="H564" s="2" t="s">
        <v>29</v>
      </c>
      <c r="I564" s="2" t="s">
        <v>1573</v>
      </c>
      <c r="J564" s="3" t="str">
        <f>HYPERLINK("https://www.boe.es/gazeta/dias/1824/07/27/pdfs/GMD-1824-94.pdf#page=1","Abrir facsímil")</f>
        <v>Abrir facsímil</v>
      </c>
      <c r="K564" s="3" t="s">
        <v>31</v>
      </c>
    </row>
    <row r="565" spans="1:11" ht="42" customHeight="1">
      <c r="A565" s="2" t="s">
        <v>1569</v>
      </c>
      <c r="B565" s="2" t="s">
        <v>1569</v>
      </c>
      <c r="C565" s="2" t="s">
        <v>54</v>
      </c>
      <c r="D565" s="2" t="s">
        <v>55</v>
      </c>
      <c r="E565" s="5">
        <v>-27491</v>
      </c>
      <c r="F565" s="3" t="s">
        <v>1195</v>
      </c>
      <c r="G565" s="3" t="s">
        <v>90</v>
      </c>
      <c r="H565" s="2" t="s">
        <v>29</v>
      </c>
      <c r="I565" s="2" t="s">
        <v>1574</v>
      </c>
      <c r="J565" s="3" t="str">
        <f>HYPERLINK("https://www.boe.es/gazeta/dias/1824/09/23/pdfs/GMD-1824-122.pdf#page=2","Abrir facsímil")</f>
        <v>Abrir facsímil</v>
      </c>
      <c r="K565" s="3" t="s">
        <v>31</v>
      </c>
    </row>
    <row r="566" spans="1:11" ht="42" customHeight="1">
      <c r="A566" s="2" t="s">
        <v>1569</v>
      </c>
      <c r="B566" s="2" t="s">
        <v>1569</v>
      </c>
      <c r="C566" s="2" t="s">
        <v>54</v>
      </c>
      <c r="D566" s="2" t="s">
        <v>55</v>
      </c>
      <c r="E566" s="5">
        <v>-27482</v>
      </c>
      <c r="F566" s="3" t="s">
        <v>1575</v>
      </c>
      <c r="G566" s="3" t="s">
        <v>37</v>
      </c>
      <c r="H566" s="2" t="s">
        <v>29</v>
      </c>
      <c r="I566" s="2" t="s">
        <v>1576</v>
      </c>
      <c r="J566" s="3" t="str">
        <f>HYPERLINK("https://www.boe.es/gazeta/dias/1824/10/02/pdfs/GMD-1824-126.pdf#page=3","Abrir facsímil")</f>
        <v>Abrir facsímil</v>
      </c>
      <c r="K566" s="3" t="s">
        <v>31</v>
      </c>
    </row>
    <row r="567" spans="1:11" ht="42" customHeight="1">
      <c r="A567" s="2" t="s">
        <v>1569</v>
      </c>
      <c r="B567" s="2" t="s">
        <v>1569</v>
      </c>
      <c r="C567" s="2" t="s">
        <v>54</v>
      </c>
      <c r="D567" s="2" t="s">
        <v>55</v>
      </c>
      <c r="E567" s="5">
        <v>-27468</v>
      </c>
      <c r="F567" s="3" t="s">
        <v>1038</v>
      </c>
      <c r="G567" s="3" t="s">
        <v>28</v>
      </c>
      <c r="H567" s="2" t="s">
        <v>29</v>
      </c>
      <c r="I567" s="2" t="s">
        <v>1577</v>
      </c>
      <c r="J567" s="3" t="str">
        <f>HYPERLINK("https://www.boe.es/gazeta/dias/1824/10/16/pdfs/GMD-1824-132.pdf#page=4","Abrir facsímil")</f>
        <v>Abrir facsímil</v>
      </c>
      <c r="K567" s="3" t="s">
        <v>31</v>
      </c>
    </row>
    <row r="568" spans="1:11" ht="42" customHeight="1">
      <c r="A568" s="2" t="s">
        <v>1569</v>
      </c>
      <c r="B568" s="2" t="s">
        <v>1569</v>
      </c>
      <c r="C568" s="2" t="s">
        <v>54</v>
      </c>
      <c r="D568" s="2" t="s">
        <v>55</v>
      </c>
      <c r="E568" s="5">
        <v>-27423</v>
      </c>
      <c r="F568" s="3" t="s">
        <v>1300</v>
      </c>
      <c r="G568" s="3" t="s">
        <v>37</v>
      </c>
      <c r="H568" s="2" t="s">
        <v>29</v>
      </c>
      <c r="I568" s="2" t="s">
        <v>1578</v>
      </c>
      <c r="J568" s="3" t="str">
        <f>HYPERLINK("https://www.boe.es/gazeta/dias/1824/11/30/pdfs/GMD-1824-151.pdf#page=3","Abrir facsímil")</f>
        <v>Abrir facsímil</v>
      </c>
      <c r="K568" s="3" t="s">
        <v>31</v>
      </c>
    </row>
    <row r="569" spans="1:11" ht="42" customHeight="1">
      <c r="A569" s="2" t="s">
        <v>1569</v>
      </c>
      <c r="B569" s="2" t="s">
        <v>1569</v>
      </c>
      <c r="C569" s="2" t="s">
        <v>54</v>
      </c>
      <c r="D569" s="2" t="s">
        <v>55</v>
      </c>
      <c r="E569" s="5">
        <v>-27423</v>
      </c>
      <c r="F569" s="3" t="s">
        <v>1300</v>
      </c>
      <c r="G569" s="3" t="s">
        <v>28</v>
      </c>
      <c r="H569" s="2" t="s">
        <v>29</v>
      </c>
      <c r="I569" s="2" t="s">
        <v>1579</v>
      </c>
      <c r="J569" s="3" t="str">
        <f>HYPERLINK("https://www.boe.es/gazeta/dias/1824/11/30/pdfs/GMD-1824-151.pdf#page=4","Abrir facsímil")</f>
        <v>Abrir facsímil</v>
      </c>
      <c r="K569" s="3" t="s">
        <v>31</v>
      </c>
    </row>
    <row r="570" spans="1:11" ht="42" customHeight="1">
      <c r="A570" s="2" t="s">
        <v>1569</v>
      </c>
      <c r="B570" s="2" t="s">
        <v>1569</v>
      </c>
      <c r="C570" s="2" t="s">
        <v>54</v>
      </c>
      <c r="D570" s="2" t="s">
        <v>55</v>
      </c>
      <c r="E570" s="5">
        <v>-27395</v>
      </c>
      <c r="F570" s="3" t="s">
        <v>817</v>
      </c>
      <c r="G570" s="3" t="s">
        <v>37</v>
      </c>
      <c r="H570" s="2" t="s">
        <v>29</v>
      </c>
      <c r="I570" s="2" t="s">
        <v>1580</v>
      </c>
      <c r="J570" s="3" t="str">
        <f>HYPERLINK("https://www.boe.es/gazeta/dias/1824/12/28/pdfs/GMD-1824-163.pdf#page=3","Abrir facsímil")</f>
        <v>Abrir facsímil</v>
      </c>
      <c r="K570" s="3" t="s">
        <v>31</v>
      </c>
    </row>
    <row r="571" spans="1:11" ht="42" customHeight="1">
      <c r="A571" s="2" t="s">
        <v>1581</v>
      </c>
      <c r="B571" s="2" t="s">
        <v>1582</v>
      </c>
      <c r="C571" s="2" t="s">
        <v>54</v>
      </c>
      <c r="D571" s="2" t="s">
        <v>55</v>
      </c>
      <c r="E571" s="5">
        <v>-27463</v>
      </c>
      <c r="F571" s="3" t="s">
        <v>409</v>
      </c>
      <c r="G571" s="3" t="s">
        <v>28</v>
      </c>
      <c r="H571" s="2" t="s">
        <v>29</v>
      </c>
      <c r="I571" s="2" t="s">
        <v>1583</v>
      </c>
      <c r="J571" s="3" t="str">
        <f>HYPERLINK("https://www.boe.es/gazeta/dias/1824/10/21/pdfs/GMD-1824-134.pdf#page=4","Abrir facsímil")</f>
        <v>Abrir facsímil</v>
      </c>
      <c r="K571" s="3" t="s">
        <v>31</v>
      </c>
    </row>
    <row r="572" spans="1:11" ht="42" customHeight="1">
      <c r="A572" s="2" t="s">
        <v>1581</v>
      </c>
      <c r="B572" s="2" t="s">
        <v>1582</v>
      </c>
      <c r="C572" s="2" t="s">
        <v>54</v>
      </c>
      <c r="D572" s="2" t="s">
        <v>55</v>
      </c>
      <c r="E572" s="5">
        <v>-27449</v>
      </c>
      <c r="F572" s="3" t="s">
        <v>360</v>
      </c>
      <c r="G572" s="3" t="s">
        <v>37</v>
      </c>
      <c r="H572" s="2" t="s">
        <v>29</v>
      </c>
      <c r="I572" s="2" t="s">
        <v>1584</v>
      </c>
      <c r="J572" s="3" t="str">
        <f>HYPERLINK("https://www.boe.es/gazeta/dias/1824/11/04/pdfs/GMD-1824-140.pdf#page=3","Abrir facsímil")</f>
        <v>Abrir facsímil</v>
      </c>
      <c r="K572" s="3" t="s">
        <v>31</v>
      </c>
    </row>
    <row r="573" spans="1:11" ht="42" customHeight="1">
      <c r="A573" s="2" t="s">
        <v>1585</v>
      </c>
      <c r="B573" s="2" t="s">
        <v>1585</v>
      </c>
      <c r="C573" s="2" t="s">
        <v>54</v>
      </c>
      <c r="D573" s="2" t="s">
        <v>55</v>
      </c>
      <c r="E573" s="5">
        <v>-27412</v>
      </c>
      <c r="F573" s="3" t="s">
        <v>73</v>
      </c>
      <c r="G573" s="3" t="s">
        <v>37</v>
      </c>
      <c r="H573" s="2" t="s">
        <v>29</v>
      </c>
      <c r="I573" s="2" t="s">
        <v>1586</v>
      </c>
      <c r="J573" s="3" t="str">
        <f>HYPERLINK("https://www.boe.es/gazeta/dias/1824/12/11/pdfs/GMD-1824-156.pdf#page=3","Abrir facsímil")</f>
        <v>Abrir facsímil</v>
      </c>
      <c r="K573" s="3" t="s">
        <v>31</v>
      </c>
    </row>
    <row r="574" spans="1:11" ht="42" customHeight="1">
      <c r="A574" s="2" t="s">
        <v>1587</v>
      </c>
      <c r="B574" s="2" t="s">
        <v>1588</v>
      </c>
      <c r="C574" s="2" t="s">
        <v>54</v>
      </c>
      <c r="D574" s="2" t="s">
        <v>55</v>
      </c>
      <c r="E574" s="5">
        <v>-27416</v>
      </c>
      <c r="F574" s="3" t="s">
        <v>115</v>
      </c>
      <c r="G574" s="3" t="s">
        <v>37</v>
      </c>
      <c r="H574" s="2" t="s">
        <v>29</v>
      </c>
      <c r="I574" s="2" t="s">
        <v>1589</v>
      </c>
      <c r="J574" s="3" t="str">
        <f>HYPERLINK("https://www.boe.es/gazeta/dias/1824/12/07/pdfs/GMD-1824-154.pdf#page=3","Abrir facsímil")</f>
        <v>Abrir facsímil</v>
      </c>
      <c r="K574" s="3" t="s">
        <v>31</v>
      </c>
    </row>
    <row r="575" spans="1:11" ht="42" customHeight="1">
      <c r="A575" s="2" t="s">
        <v>1590</v>
      </c>
      <c r="B575" s="2" t="s">
        <v>1591</v>
      </c>
      <c r="C575" s="2" t="s">
        <v>54</v>
      </c>
      <c r="D575" s="2" t="s">
        <v>55</v>
      </c>
      <c r="E575" s="5">
        <v>-27752</v>
      </c>
      <c r="F575" s="3" t="s">
        <v>442</v>
      </c>
      <c r="G575" s="3" t="s">
        <v>28</v>
      </c>
      <c r="H575" s="2" t="s">
        <v>29</v>
      </c>
      <c r="I575" s="2" t="s">
        <v>1592</v>
      </c>
      <c r="J575" s="3" t="str">
        <f>HYPERLINK("https://www.boe.es/gazeta/dias/1824/01/06/pdfs/GMD-1824-3.pdf#page=4","Abrir facsímil")</f>
        <v>Abrir facsímil</v>
      </c>
      <c r="K575" s="3" t="s">
        <v>31</v>
      </c>
    </row>
    <row r="576" spans="1:11" ht="42" customHeight="1">
      <c r="A576" s="2" t="s">
        <v>1593</v>
      </c>
      <c r="B576" s="2" t="s">
        <v>1594</v>
      </c>
      <c r="C576" s="2" t="s">
        <v>54</v>
      </c>
      <c r="D576" s="2" t="s">
        <v>55</v>
      </c>
      <c r="E576" s="5">
        <v>-27633</v>
      </c>
      <c r="F576" s="3" t="s">
        <v>27</v>
      </c>
      <c r="G576" s="3" t="s">
        <v>28</v>
      </c>
      <c r="H576" s="2" t="s">
        <v>29</v>
      </c>
      <c r="I576" s="2" t="s">
        <v>1595</v>
      </c>
      <c r="J576" s="3" t="str">
        <f>HYPERLINK("https://www.boe.es/gazeta/dias/1824/05/04/pdfs/GMD-1824-57.pdf#page=4","Abrir facsímil")</f>
        <v>Abrir facsímil</v>
      </c>
      <c r="K576" s="3" t="s">
        <v>31</v>
      </c>
    </row>
    <row r="577" spans="1:11" ht="42" customHeight="1">
      <c r="A577" s="2" t="s">
        <v>1593</v>
      </c>
      <c r="B577" s="2" t="s">
        <v>1594</v>
      </c>
      <c r="C577" s="2" t="s">
        <v>54</v>
      </c>
      <c r="D577" s="2" t="s">
        <v>55</v>
      </c>
      <c r="E577" s="5">
        <v>-27468</v>
      </c>
      <c r="F577" s="3" t="s">
        <v>1038</v>
      </c>
      <c r="G577" s="3" t="s">
        <v>28</v>
      </c>
      <c r="H577" s="2" t="s">
        <v>29</v>
      </c>
      <c r="I577" s="2" t="s">
        <v>1596</v>
      </c>
      <c r="J577" s="3" t="str">
        <f>HYPERLINK("https://www.boe.es/gazeta/dias/1824/10/16/pdfs/GMD-1824-132.pdf#page=4","Abrir facsímil")</f>
        <v>Abrir facsímil</v>
      </c>
      <c r="K577" s="3" t="s">
        <v>31</v>
      </c>
    </row>
    <row r="578" spans="1:11" ht="42" customHeight="1">
      <c r="A578" s="2" t="s">
        <v>1597</v>
      </c>
      <c r="B578" s="2" t="s">
        <v>1598</v>
      </c>
      <c r="C578" s="2" t="s">
        <v>54</v>
      </c>
      <c r="D578" s="2" t="s">
        <v>55</v>
      </c>
      <c r="E578" s="5">
        <v>-27465</v>
      </c>
      <c r="F578" s="3" t="s">
        <v>1390</v>
      </c>
      <c r="G578" s="3" t="s">
        <v>90</v>
      </c>
      <c r="H578" s="2" t="s">
        <v>29</v>
      </c>
      <c r="I578" s="2" t="s">
        <v>1599</v>
      </c>
      <c r="J578" s="3" t="str">
        <f>HYPERLINK("https://www.boe.es/gazeta/dias/1824/10/19/pdfs/GMD-1824-133.pdf#page=2","Abrir facsímil")</f>
        <v>Abrir facsímil</v>
      </c>
      <c r="K578" s="3" t="s">
        <v>31</v>
      </c>
    </row>
    <row r="579" spans="1:11" ht="42" customHeight="1">
      <c r="A579" s="2" t="s">
        <v>1600</v>
      </c>
      <c r="B579" s="2" t="s">
        <v>1600</v>
      </c>
      <c r="C579" s="2" t="s">
        <v>54</v>
      </c>
      <c r="D579" s="2" t="s">
        <v>55</v>
      </c>
      <c r="E579" s="5">
        <v>-27407</v>
      </c>
      <c r="F579" s="3" t="s">
        <v>254</v>
      </c>
      <c r="G579" s="3" t="s">
        <v>28</v>
      </c>
      <c r="H579" s="2" t="s">
        <v>29</v>
      </c>
      <c r="I579" s="2" t="s">
        <v>1601</v>
      </c>
      <c r="J579" s="3" t="str">
        <f>HYPERLINK("https://www.boe.es/gazeta/dias/1824/12/16/pdfs/GMD-1824-158.pdf#page=4","Abrir facsímil")</f>
        <v>Abrir facsímil</v>
      </c>
      <c r="K579" s="3" t="s">
        <v>31</v>
      </c>
    </row>
    <row r="580" spans="1:11" ht="42" customHeight="1">
      <c r="A580" s="2" t="s">
        <v>1602</v>
      </c>
      <c r="B580" s="2" t="s">
        <v>1602</v>
      </c>
      <c r="C580" s="2" t="s">
        <v>54</v>
      </c>
      <c r="D580" s="2" t="s">
        <v>55</v>
      </c>
      <c r="E580" s="5">
        <v>-27734</v>
      </c>
      <c r="F580" s="3" t="s">
        <v>449</v>
      </c>
      <c r="G580" s="3" t="s">
        <v>90</v>
      </c>
      <c r="H580" s="2" t="s">
        <v>29</v>
      </c>
      <c r="I580" s="2" t="s">
        <v>1603</v>
      </c>
      <c r="J580" s="3" t="str">
        <f>HYPERLINK("https://www.boe.es/gazeta/dias/1824/01/24/pdfs/GMD-1824-11.pdf#page=2","Abrir facsímil")</f>
        <v>Abrir facsímil</v>
      </c>
      <c r="K580" s="3" t="s">
        <v>31</v>
      </c>
    </row>
    <row r="581" spans="1:11" ht="42" customHeight="1">
      <c r="A581" s="2" t="s">
        <v>1602</v>
      </c>
      <c r="B581" s="2" t="s">
        <v>1602</v>
      </c>
      <c r="C581" s="2" t="s">
        <v>54</v>
      </c>
      <c r="D581" s="2" t="s">
        <v>55</v>
      </c>
      <c r="E581" s="5">
        <v>-27685</v>
      </c>
      <c r="F581" s="3" t="s">
        <v>50</v>
      </c>
      <c r="G581" s="3" t="s">
        <v>90</v>
      </c>
      <c r="H581" s="2" t="s">
        <v>29</v>
      </c>
      <c r="I581" s="2" t="s">
        <v>1604</v>
      </c>
      <c r="J581" s="3" t="str">
        <f>HYPERLINK("https://www.boe.es/gazeta/dias/1824/03/13/pdfs/GMD-1824-33.pdf#page=2","Abrir facsímil")</f>
        <v>Abrir facsímil</v>
      </c>
      <c r="K581" s="3" t="s">
        <v>31</v>
      </c>
    </row>
    <row r="582" spans="1:11" ht="42" customHeight="1">
      <c r="A582" s="2" t="s">
        <v>1602</v>
      </c>
      <c r="B582" s="2" t="s">
        <v>1602</v>
      </c>
      <c r="C582" s="2" t="s">
        <v>54</v>
      </c>
      <c r="D582" s="2" t="s">
        <v>55</v>
      </c>
      <c r="E582" s="5">
        <v>-27666</v>
      </c>
      <c r="F582" s="3" t="s">
        <v>1605</v>
      </c>
      <c r="G582" s="3" t="s">
        <v>37</v>
      </c>
      <c r="H582" s="2" t="s">
        <v>29</v>
      </c>
      <c r="I582" s="2" t="s">
        <v>1606</v>
      </c>
      <c r="J582" s="3" t="str">
        <f>HYPERLINK("https://www.boe.es/gazeta/dias/1824/04/01/pdfs/GMD-1824-43.pdf#page=3","Abrir facsímil")</f>
        <v>Abrir facsímil</v>
      </c>
      <c r="K582" s="3" t="s">
        <v>31</v>
      </c>
    </row>
    <row r="583" spans="1:11" ht="42" customHeight="1">
      <c r="A583" s="2" t="s">
        <v>1602</v>
      </c>
      <c r="B583" s="2" t="s">
        <v>1602</v>
      </c>
      <c r="C583" s="2" t="s">
        <v>54</v>
      </c>
      <c r="D583" s="2" t="s">
        <v>55</v>
      </c>
      <c r="E583" s="5">
        <v>-27608</v>
      </c>
      <c r="F583" s="3" t="s">
        <v>375</v>
      </c>
      <c r="G583" s="3" t="s">
        <v>28</v>
      </c>
      <c r="H583" s="2" t="s">
        <v>29</v>
      </c>
      <c r="I583" s="2" t="s">
        <v>1607</v>
      </c>
      <c r="J583" s="3" t="str">
        <f>HYPERLINK("https://www.boe.es/gazeta/dias/1824/05/29/pdfs/GMD-1824-69.pdf#page=4","Abrir facsímil")</f>
        <v>Abrir facsímil</v>
      </c>
      <c r="K583" s="3" t="s">
        <v>31</v>
      </c>
    </row>
    <row r="584" spans="1:11" ht="42" customHeight="1">
      <c r="A584" s="2" t="s">
        <v>1602</v>
      </c>
      <c r="B584" s="2" t="s">
        <v>1602</v>
      </c>
      <c r="C584" s="2" t="s">
        <v>54</v>
      </c>
      <c r="D584" s="2" t="s">
        <v>55</v>
      </c>
      <c r="E584" s="5">
        <v>-27535</v>
      </c>
      <c r="F584" s="3" t="s">
        <v>715</v>
      </c>
      <c r="G584" s="3" t="s">
        <v>28</v>
      </c>
      <c r="H584" s="2" t="s">
        <v>29</v>
      </c>
      <c r="I584" s="2" t="s">
        <v>1608</v>
      </c>
      <c r="J584" s="3" t="str">
        <f>HYPERLINK("https://www.boe.es/gazeta/dias/1824/08/10/pdfs/GMD-1824-100.pdf#page=4","Abrir facsímil")</f>
        <v>Abrir facsímil</v>
      </c>
      <c r="K584" s="3" t="s">
        <v>31</v>
      </c>
    </row>
    <row r="585" spans="1:11" ht="42" customHeight="1">
      <c r="A585" s="2" t="s">
        <v>1602</v>
      </c>
      <c r="B585" s="2" t="s">
        <v>1602</v>
      </c>
      <c r="C585" s="2" t="s">
        <v>54</v>
      </c>
      <c r="D585" s="2" t="s">
        <v>55</v>
      </c>
      <c r="E585" s="5">
        <v>-27454</v>
      </c>
      <c r="F585" s="3" t="s">
        <v>318</v>
      </c>
      <c r="G585" s="3" t="s">
        <v>28</v>
      </c>
      <c r="H585" s="2" t="s">
        <v>29</v>
      </c>
      <c r="I585" s="2" t="s">
        <v>1609</v>
      </c>
      <c r="J585" s="3" t="str">
        <f>HYPERLINK("https://www.boe.es/gazeta/dias/1824/10/30/pdfs/GMD-1824-138.pdf#page=4","Abrir facsímil")</f>
        <v>Abrir facsímil</v>
      </c>
      <c r="K585" s="3" t="s">
        <v>31</v>
      </c>
    </row>
    <row r="586" spans="1:11" ht="42" customHeight="1">
      <c r="A586" s="2" t="s">
        <v>1602</v>
      </c>
      <c r="B586" s="2" t="s">
        <v>1602</v>
      </c>
      <c r="C586" s="2" t="s">
        <v>54</v>
      </c>
      <c r="D586" s="2" t="s">
        <v>55</v>
      </c>
      <c r="E586" s="5">
        <v>-27433</v>
      </c>
      <c r="F586" s="3" t="s">
        <v>742</v>
      </c>
      <c r="G586" s="3" t="s">
        <v>28</v>
      </c>
      <c r="H586" s="2" t="s">
        <v>29</v>
      </c>
      <c r="I586" s="2" t="s">
        <v>1610</v>
      </c>
      <c r="J586" s="3" t="str">
        <f>HYPERLINK("https://www.boe.es/gazeta/dias/1824/11/20/pdfs/GMD-1824-147.pdf#page=4","Abrir facsímil")</f>
        <v>Abrir facsímil</v>
      </c>
      <c r="K586" s="3" t="s">
        <v>31</v>
      </c>
    </row>
    <row r="587" spans="1:11" ht="42" customHeight="1">
      <c r="A587" s="2" t="s">
        <v>1602</v>
      </c>
      <c r="B587" s="2" t="s">
        <v>1602</v>
      </c>
      <c r="C587" s="2" t="s">
        <v>54</v>
      </c>
      <c r="D587" s="2" t="s">
        <v>55</v>
      </c>
      <c r="E587" s="5">
        <v>-27407</v>
      </c>
      <c r="F587" s="3" t="s">
        <v>254</v>
      </c>
      <c r="G587" s="3" t="s">
        <v>28</v>
      </c>
      <c r="H587" s="2" t="s">
        <v>29</v>
      </c>
      <c r="I587" s="2" t="s">
        <v>1611</v>
      </c>
      <c r="J587" s="3" t="str">
        <f>HYPERLINK("https://www.boe.es/gazeta/dias/1824/12/16/pdfs/GMD-1824-158.pdf#page=4","Abrir facsímil")</f>
        <v>Abrir facsímil</v>
      </c>
      <c r="K587" s="3" t="s">
        <v>31</v>
      </c>
    </row>
    <row r="588" spans="1:11" ht="42" customHeight="1">
      <c r="A588" s="2" t="s">
        <v>1612</v>
      </c>
      <c r="B588" s="2" t="s">
        <v>1612</v>
      </c>
      <c r="C588" s="2" t="s">
        <v>54</v>
      </c>
      <c r="D588" s="2" t="s">
        <v>55</v>
      </c>
      <c r="E588" s="5">
        <v>-27594</v>
      </c>
      <c r="F588" s="3" t="s">
        <v>432</v>
      </c>
      <c r="G588" s="3" t="s">
        <v>104</v>
      </c>
      <c r="H588" s="2" t="s">
        <v>29</v>
      </c>
      <c r="I588" s="2" t="s">
        <v>1613</v>
      </c>
      <c r="J588" s="3" t="str">
        <f>HYPERLINK("https://www.boe.es/gazeta/dias/1824/06/12/pdfs/GMD-1824-75.pdf#page=1","Abrir facsímil")</f>
        <v>Abrir facsímil</v>
      </c>
      <c r="K588" s="3" t="s">
        <v>31</v>
      </c>
    </row>
    <row r="589" spans="1:11" ht="42" customHeight="1">
      <c r="A589" s="2" t="s">
        <v>1614</v>
      </c>
      <c r="B589" s="2" t="s">
        <v>1615</v>
      </c>
      <c r="C589" s="2" t="s">
        <v>17</v>
      </c>
      <c r="D589" s="2" t="s">
        <v>18</v>
      </c>
      <c r="E589" s="5">
        <v>-27416</v>
      </c>
      <c r="F589" s="3" t="s">
        <v>115</v>
      </c>
      <c r="G589" s="3" t="s">
        <v>37</v>
      </c>
      <c r="H589" s="2" t="s">
        <v>29</v>
      </c>
      <c r="I589" s="2" t="s">
        <v>1616</v>
      </c>
      <c r="J589" s="3" t="str">
        <f>HYPERLINK("https://www.boe.es/gazeta/dias/1824/12/07/pdfs/GMD-1824-154.pdf#page=3","Abrir facsímil")</f>
        <v>Abrir facsímil</v>
      </c>
      <c r="K589" s="3" t="s">
        <v>31</v>
      </c>
    </row>
    <row r="590" spans="1:11" ht="42" customHeight="1">
      <c r="A590" s="2" t="s">
        <v>1617</v>
      </c>
      <c r="B590" s="2" t="s">
        <v>1617</v>
      </c>
      <c r="C590" s="2" t="s">
        <v>54</v>
      </c>
      <c r="D590" s="2" t="s">
        <v>55</v>
      </c>
      <c r="E590" s="5">
        <v>-27409</v>
      </c>
      <c r="F590" s="3" t="s">
        <v>85</v>
      </c>
      <c r="G590" s="3" t="s">
        <v>90</v>
      </c>
      <c r="H590" s="2" t="s">
        <v>29</v>
      </c>
      <c r="I590" s="2" t="s">
        <v>1618</v>
      </c>
      <c r="J590" s="3" t="str">
        <f>HYPERLINK("https://www.boe.es/gazeta/dias/1824/12/14/pdfs/GMD-1824-157.pdf#page=2","Abrir facsímil")</f>
        <v>Abrir facsímil</v>
      </c>
      <c r="K590" s="3" t="s">
        <v>31</v>
      </c>
    </row>
    <row r="591" spans="1:11" ht="42" customHeight="1">
      <c r="A591" s="2" t="s">
        <v>1619</v>
      </c>
      <c r="B591" s="2" t="s">
        <v>1619</v>
      </c>
      <c r="C591" s="2" t="s">
        <v>54</v>
      </c>
      <c r="D591" s="2" t="s">
        <v>55</v>
      </c>
      <c r="E591" s="5">
        <v>-27573</v>
      </c>
      <c r="F591" s="3" t="s">
        <v>390</v>
      </c>
      <c r="G591" s="3" t="s">
        <v>90</v>
      </c>
      <c r="H591" s="2" t="s">
        <v>29</v>
      </c>
      <c r="I591" s="2" t="s">
        <v>1620</v>
      </c>
      <c r="J591" s="3" t="str">
        <f>HYPERLINK("https://www.boe.es/gazeta/dias/1824/07/03/pdfs/GMD-1824-84.pdf#page=2","Abrir facsímil")</f>
        <v>Abrir facsímil</v>
      </c>
      <c r="K591" s="3" t="s">
        <v>31</v>
      </c>
    </row>
    <row r="592" spans="1:11" ht="42" customHeight="1">
      <c r="A592" s="2" t="s">
        <v>1621</v>
      </c>
      <c r="B592" s="2" t="s">
        <v>1622</v>
      </c>
      <c r="C592" s="2" t="s">
        <v>26</v>
      </c>
      <c r="D592" s="2" t="s">
        <v>18</v>
      </c>
      <c r="E592" s="5">
        <v>-27421</v>
      </c>
      <c r="F592" s="3" t="s">
        <v>579</v>
      </c>
      <c r="G592" s="3" t="s">
        <v>37</v>
      </c>
      <c r="H592" s="2" t="s">
        <v>29</v>
      </c>
      <c r="I592" s="2" t="s">
        <v>1623</v>
      </c>
      <c r="J592" s="3" t="str">
        <f>HYPERLINK("https://www.boe.es/gazeta/dias/1824/12/02/pdfs/GMD-1824-152.pdf#page=3","Abrir facsímil")</f>
        <v>Abrir facsímil</v>
      </c>
      <c r="K592" s="3" t="s">
        <v>31</v>
      </c>
    </row>
    <row r="593" spans="1:11" ht="42" customHeight="1">
      <c r="A593" s="2" t="s">
        <v>1624</v>
      </c>
      <c r="B593" s="2" t="s">
        <v>1625</v>
      </c>
      <c r="C593" s="2" t="s">
        <v>54</v>
      </c>
      <c r="D593" s="2" t="s">
        <v>55</v>
      </c>
      <c r="E593" s="5">
        <v>-27463</v>
      </c>
      <c r="F593" s="3" t="s">
        <v>409</v>
      </c>
      <c r="G593" s="3" t="s">
        <v>28</v>
      </c>
      <c r="H593" s="2" t="s">
        <v>21</v>
      </c>
      <c r="I593" s="2" t="s">
        <v>1626</v>
      </c>
      <c r="J593" s="3" t="str">
        <f>HYPERLINK("https://www.boe.es/gazeta/dias/1824/10/21/pdfs/GMD-1824-134.pdf#page=4","Abrir facsímil")</f>
        <v>Abrir facsímil</v>
      </c>
      <c r="K593" s="3" t="s">
        <v>23</v>
      </c>
    </row>
    <row r="594" spans="1:11" ht="42" customHeight="1">
      <c r="A594" s="2" t="s">
        <v>1627</v>
      </c>
      <c r="B594" s="2" t="s">
        <v>1628</v>
      </c>
      <c r="C594" s="2" t="s">
        <v>54</v>
      </c>
      <c r="D594" s="2" t="s">
        <v>55</v>
      </c>
      <c r="E594" s="5">
        <v>-27724</v>
      </c>
      <c r="F594" s="3" t="s">
        <v>708</v>
      </c>
      <c r="G594" s="3" t="s">
        <v>37</v>
      </c>
      <c r="H594" s="2" t="s">
        <v>29</v>
      </c>
      <c r="I594" s="2" t="s">
        <v>1629</v>
      </c>
      <c r="J594" s="3" t="str">
        <f>HYPERLINK("https://www.boe.es/gazeta/dias/1824/02/03/pdfs/GMD-1824-16.pdf#page=3","Abrir facsímil")</f>
        <v>Abrir facsímil</v>
      </c>
      <c r="K594" s="3" t="s">
        <v>31</v>
      </c>
    </row>
    <row r="595" spans="1:11" ht="42" customHeight="1">
      <c r="A595" s="2" t="s">
        <v>1630</v>
      </c>
      <c r="B595" s="2" t="s">
        <v>1631</v>
      </c>
      <c r="C595" s="2" t="s">
        <v>17</v>
      </c>
      <c r="D595" s="2" t="s">
        <v>18</v>
      </c>
      <c r="E595" s="5">
        <v>-27582</v>
      </c>
      <c r="F595" s="3" t="s">
        <v>123</v>
      </c>
      <c r="G595" s="3" t="s">
        <v>104</v>
      </c>
      <c r="H595" s="2" t="s">
        <v>29</v>
      </c>
      <c r="I595" s="2" t="s">
        <v>1632</v>
      </c>
      <c r="J595" s="3" t="str">
        <f>HYPERLINK("https://www.boe.es/gazeta/dias/1824/06/24/pdfs/GMD-1824-80.pdf#page=1","Abrir facsímil")</f>
        <v>Abrir facsímil</v>
      </c>
      <c r="K595" s="3" t="s">
        <v>31</v>
      </c>
    </row>
    <row r="596" spans="1:11" ht="42" customHeight="1">
      <c r="A596" s="2" t="s">
        <v>1633</v>
      </c>
      <c r="B596" s="2" t="s">
        <v>1634</v>
      </c>
      <c r="C596" s="2" t="s">
        <v>54</v>
      </c>
      <c r="D596" s="2" t="s">
        <v>55</v>
      </c>
      <c r="E596" s="5">
        <v>-27393</v>
      </c>
      <c r="F596" s="3" t="s">
        <v>148</v>
      </c>
      <c r="G596" s="3" t="s">
        <v>37</v>
      </c>
      <c r="H596" s="2" t="s">
        <v>29</v>
      </c>
      <c r="I596" s="2" t="s">
        <v>1635</v>
      </c>
      <c r="J596" s="3" t="str">
        <f>HYPERLINK("https://www.boe.es/gazeta/dias/1824/12/30/pdfs/GMD-1824-164.pdf#page=3","Abrir facsímil")</f>
        <v>Abrir facsímil</v>
      </c>
      <c r="K596" s="3" t="s">
        <v>31</v>
      </c>
    </row>
    <row r="597" spans="1:11" ht="42" customHeight="1">
      <c r="A597" s="2" t="s">
        <v>1636</v>
      </c>
      <c r="B597" s="2" t="s">
        <v>1637</v>
      </c>
      <c r="C597" s="2" t="s">
        <v>54</v>
      </c>
      <c r="D597" s="2" t="s">
        <v>55</v>
      </c>
      <c r="E597" s="5">
        <v>-27489</v>
      </c>
      <c r="F597" s="3" t="s">
        <v>59</v>
      </c>
      <c r="G597" s="3" t="s">
        <v>28</v>
      </c>
      <c r="H597" s="2" t="s">
        <v>29</v>
      </c>
      <c r="I597" s="2" t="s">
        <v>1638</v>
      </c>
      <c r="J597" s="3" t="str">
        <f>HYPERLINK("https://www.boe.es/gazeta/dias/1824/09/25/pdfs/GMD-1824-123.pdf#page=4","Abrir facsímil")</f>
        <v>Abrir facsímil</v>
      </c>
      <c r="K597" s="3" t="s">
        <v>31</v>
      </c>
    </row>
    <row r="598" spans="1:11" ht="42" customHeight="1">
      <c r="A598" s="2" t="s">
        <v>1639</v>
      </c>
      <c r="B598" s="2" t="s">
        <v>1640</v>
      </c>
      <c r="C598" s="2" t="s">
        <v>301</v>
      </c>
      <c r="D598" s="2" t="s">
        <v>18</v>
      </c>
      <c r="E598" s="5">
        <v>-27554</v>
      </c>
      <c r="F598" s="3" t="s">
        <v>326</v>
      </c>
      <c r="G598" s="3" t="s">
        <v>37</v>
      </c>
      <c r="H598" s="2" t="s">
        <v>29</v>
      </c>
      <c r="I598" s="2" t="s">
        <v>1641</v>
      </c>
      <c r="J598" s="3" t="str">
        <f>HYPERLINK("https://www.boe.es/gazeta/dias/1824/07/22/pdfs/GMD-1824-92.pdf#page=3","Abrir facsímil")</f>
        <v>Abrir facsímil</v>
      </c>
      <c r="K598" s="3" t="s">
        <v>31</v>
      </c>
    </row>
    <row r="599" spans="1:11" ht="42" customHeight="1">
      <c r="A599" s="2" t="s">
        <v>1642</v>
      </c>
      <c r="B599" s="2" t="s">
        <v>1643</v>
      </c>
      <c r="C599" s="2" t="s">
        <v>26</v>
      </c>
      <c r="D599" s="2" t="s">
        <v>18</v>
      </c>
      <c r="E599" s="5">
        <v>-27451</v>
      </c>
      <c r="F599" s="3" t="s">
        <v>1644</v>
      </c>
      <c r="G599" s="3" t="s">
        <v>28</v>
      </c>
      <c r="H599" s="2" t="s">
        <v>29</v>
      </c>
      <c r="I599" s="2" t="s">
        <v>1645</v>
      </c>
      <c r="J599" s="3" t="str">
        <f>HYPERLINK("https://www.boe.es/gazeta/dias/1824/11/02/pdfs/GMD-1824-139.pdf#page=4","Abrir facsímil")</f>
        <v>Abrir facsímil</v>
      </c>
      <c r="K599" s="3" t="s">
        <v>31</v>
      </c>
    </row>
    <row r="600" spans="1:11" ht="42" customHeight="1">
      <c r="A600" s="2" t="s">
        <v>1646</v>
      </c>
      <c r="B600" s="2" t="s">
        <v>1647</v>
      </c>
      <c r="C600" s="2" t="s">
        <v>26</v>
      </c>
      <c r="D600" s="2" t="s">
        <v>18</v>
      </c>
      <c r="E600" s="5">
        <v>-27496</v>
      </c>
      <c r="F600" s="3" t="s">
        <v>1377</v>
      </c>
      <c r="G600" s="3" t="s">
        <v>28</v>
      </c>
      <c r="H600" s="2" t="s">
        <v>29</v>
      </c>
      <c r="I600" s="2" t="s">
        <v>1648</v>
      </c>
      <c r="J600" s="3" t="str">
        <f>HYPERLINK("https://www.boe.es/gazeta/dias/1824/09/18/pdfs/GMD-1824-120.pdf#page=4","Abrir facsímil")</f>
        <v>Abrir facsímil</v>
      </c>
      <c r="K600" s="3" t="s">
        <v>31</v>
      </c>
    </row>
    <row r="601" spans="1:11" ht="42" customHeight="1">
      <c r="A601" s="2" t="s">
        <v>1649</v>
      </c>
      <c r="B601" s="2" t="s">
        <v>1649</v>
      </c>
      <c r="C601" s="2" t="s">
        <v>54</v>
      </c>
      <c r="D601" s="2" t="s">
        <v>55</v>
      </c>
      <c r="E601" s="5">
        <v>-27423</v>
      </c>
      <c r="F601" s="3" t="s">
        <v>1300</v>
      </c>
      <c r="G601" s="3" t="s">
        <v>37</v>
      </c>
      <c r="H601" s="2" t="s">
        <v>29</v>
      </c>
      <c r="I601" s="2" t="s">
        <v>1650</v>
      </c>
      <c r="J601" s="3" t="str">
        <f>HYPERLINK("https://www.boe.es/gazeta/dias/1824/11/30/pdfs/GMD-1824-151.pdf#page=3","Abrir facsímil")</f>
        <v>Abrir facsímil</v>
      </c>
      <c r="K601" s="3" t="s">
        <v>31</v>
      </c>
    </row>
    <row r="602" spans="1:11" ht="42" customHeight="1">
      <c r="A602" s="2" t="s">
        <v>1651</v>
      </c>
      <c r="B602" s="2" t="s">
        <v>1651</v>
      </c>
      <c r="C602" s="2" t="s">
        <v>54</v>
      </c>
      <c r="D602" s="2" t="s">
        <v>55</v>
      </c>
      <c r="E602" s="5">
        <v>-27752</v>
      </c>
      <c r="F602" s="3" t="s">
        <v>442</v>
      </c>
      <c r="G602" s="3" t="s">
        <v>28</v>
      </c>
      <c r="H602" s="2" t="s">
        <v>29</v>
      </c>
      <c r="I602" s="2" t="s">
        <v>1652</v>
      </c>
      <c r="J602" s="3" t="str">
        <f>HYPERLINK("https://www.boe.es/gazeta/dias/1824/01/06/pdfs/GMD-1824-3.pdf#page=4","Abrir facsímil")</f>
        <v>Abrir facsímil</v>
      </c>
      <c r="K602" s="3" t="s">
        <v>31</v>
      </c>
    </row>
    <row r="603" spans="1:11" ht="42" customHeight="1">
      <c r="A603" s="2" t="s">
        <v>1651</v>
      </c>
      <c r="B603" s="2" t="s">
        <v>1651</v>
      </c>
      <c r="C603" s="2" t="s">
        <v>54</v>
      </c>
      <c r="D603" s="2" t="s">
        <v>55</v>
      </c>
      <c r="E603" s="5">
        <v>-27720</v>
      </c>
      <c r="F603" s="3" t="s">
        <v>487</v>
      </c>
      <c r="G603" s="3" t="s">
        <v>37</v>
      </c>
      <c r="H603" s="2" t="s">
        <v>29</v>
      </c>
      <c r="I603" s="2" t="s">
        <v>1653</v>
      </c>
      <c r="J603" s="3" t="str">
        <f>HYPERLINK("https://www.boe.es/gazeta/dias/1824/02/07/pdfs/GMD-1824-18.pdf#page=3","Abrir facsímil")</f>
        <v>Abrir facsímil</v>
      </c>
      <c r="K603" s="3" t="s">
        <v>31</v>
      </c>
    </row>
    <row r="604" spans="1:11" ht="42" customHeight="1">
      <c r="A604" s="2" t="s">
        <v>1654</v>
      </c>
      <c r="B604" s="2" t="s">
        <v>1654</v>
      </c>
      <c r="C604" s="2" t="s">
        <v>26</v>
      </c>
      <c r="D604" s="2" t="s">
        <v>18</v>
      </c>
      <c r="E604" s="5">
        <v>-27710</v>
      </c>
      <c r="F604" s="3" t="s">
        <v>220</v>
      </c>
      <c r="G604" s="3" t="s">
        <v>28</v>
      </c>
      <c r="H604" s="2" t="s">
        <v>29</v>
      </c>
      <c r="I604" s="2" t="s">
        <v>1655</v>
      </c>
      <c r="J604" s="3" t="str">
        <f>HYPERLINK("https://www.boe.es/gazeta/dias/1824/02/17/pdfs/GMD-1824-22.pdf#page=4","Abrir facsímil")</f>
        <v>Abrir facsímil</v>
      </c>
      <c r="K604" s="3" t="s">
        <v>31</v>
      </c>
    </row>
    <row r="605" spans="1:11" ht="42" customHeight="1">
      <c r="A605" s="2" t="s">
        <v>1654</v>
      </c>
      <c r="B605" s="2" t="s">
        <v>1654</v>
      </c>
      <c r="C605" s="2" t="s">
        <v>54</v>
      </c>
      <c r="D605" s="2" t="s">
        <v>55</v>
      </c>
      <c r="E605" s="5">
        <v>-27706</v>
      </c>
      <c r="F605" s="3" t="s">
        <v>211</v>
      </c>
      <c r="G605" s="3" t="s">
        <v>104</v>
      </c>
      <c r="H605" s="2" t="s">
        <v>29</v>
      </c>
      <c r="I605" s="2" t="s">
        <v>1656</v>
      </c>
      <c r="J605" s="3" t="str">
        <f>HYPERLINK("https://www.boe.es/gazeta/dias/1824/02/21/pdfs/GMD-1824-24.pdf#page=1","Abrir facsímil")</f>
        <v>Abrir facsímil</v>
      </c>
      <c r="K605" s="3" t="s">
        <v>31</v>
      </c>
    </row>
    <row r="606" spans="1:11" ht="42" customHeight="1">
      <c r="A606" s="2" t="s">
        <v>1654</v>
      </c>
      <c r="B606" s="2" t="s">
        <v>1654</v>
      </c>
      <c r="C606" s="2" t="s">
        <v>54</v>
      </c>
      <c r="D606" s="2" t="s">
        <v>55</v>
      </c>
      <c r="E606" s="5">
        <v>-27689</v>
      </c>
      <c r="F606" s="3" t="s">
        <v>200</v>
      </c>
      <c r="G606" s="3" t="s">
        <v>28</v>
      </c>
      <c r="H606" s="2" t="s">
        <v>29</v>
      </c>
      <c r="I606" s="2" t="s">
        <v>1657</v>
      </c>
      <c r="J606" s="3" t="str">
        <f>HYPERLINK("https://www.boe.es/gazeta/dias/1824/03/09/pdfs/GMD-1824-31.pdf#page=4","Abrir facsímil")</f>
        <v>Abrir facsímil</v>
      </c>
      <c r="K606" s="3" t="s">
        <v>31</v>
      </c>
    </row>
    <row r="607" spans="1:11" ht="42" customHeight="1">
      <c r="A607" s="2" t="s">
        <v>1651</v>
      </c>
      <c r="B607" s="2" t="s">
        <v>1651</v>
      </c>
      <c r="C607" s="2" t="s">
        <v>49</v>
      </c>
      <c r="D607" s="2" t="s">
        <v>18</v>
      </c>
      <c r="E607" s="5">
        <v>-27661</v>
      </c>
      <c r="F607" s="3" t="s">
        <v>379</v>
      </c>
      <c r="G607" s="3" t="s">
        <v>28</v>
      </c>
      <c r="H607" s="2" t="s">
        <v>29</v>
      </c>
      <c r="I607" s="2" t="s">
        <v>1658</v>
      </c>
      <c r="J607" s="3" t="str">
        <f>HYPERLINK("https://www.boe.es/gazeta/dias/1824/04/06/pdfs/GMD-1824-45.pdf#page=4","Abrir facsímil")</f>
        <v>Abrir facsímil</v>
      </c>
      <c r="K607" s="3" t="s">
        <v>31</v>
      </c>
    </row>
    <row r="608" spans="1:11" ht="42" customHeight="1">
      <c r="A608" s="2" t="s">
        <v>1651</v>
      </c>
      <c r="B608" s="2" t="s">
        <v>1651</v>
      </c>
      <c r="C608" s="2" t="s">
        <v>155</v>
      </c>
      <c r="D608" s="2" t="s">
        <v>18</v>
      </c>
      <c r="E608" s="5">
        <v>-27619</v>
      </c>
      <c r="F608" s="3" t="s">
        <v>1460</v>
      </c>
      <c r="G608" s="3" t="s">
        <v>104</v>
      </c>
      <c r="H608" s="2" t="s">
        <v>29</v>
      </c>
      <c r="I608" s="2" t="s">
        <v>1659</v>
      </c>
      <c r="J608" s="3" t="str">
        <f>HYPERLINK("https://www.boe.es/gazeta/dias/1824/05/18/pdfs/GMD-1824-64.pdf#page=1","Abrir facsímil")</f>
        <v>Abrir facsímil</v>
      </c>
      <c r="K608" s="3" t="s">
        <v>31</v>
      </c>
    </row>
    <row r="609" spans="1:11" ht="42" customHeight="1">
      <c r="A609" s="2" t="s">
        <v>1651</v>
      </c>
      <c r="B609" s="2" t="s">
        <v>1651</v>
      </c>
      <c r="C609" s="2" t="s">
        <v>17</v>
      </c>
      <c r="D609" s="2" t="s">
        <v>18</v>
      </c>
      <c r="E609" s="5">
        <v>-27575</v>
      </c>
      <c r="F609" s="3" t="s">
        <v>261</v>
      </c>
      <c r="G609" s="3" t="s">
        <v>37</v>
      </c>
      <c r="H609" s="2" t="s">
        <v>29</v>
      </c>
      <c r="I609" s="2" t="s">
        <v>1660</v>
      </c>
      <c r="J609" s="3" t="str">
        <f>HYPERLINK("https://www.boe.es/gazeta/dias/1824/07/01/pdfs/GMD-1824-83.pdf#page=3","Abrir facsímil")</f>
        <v>Abrir facsímil</v>
      </c>
      <c r="K609" s="3" t="s">
        <v>31</v>
      </c>
    </row>
    <row r="610" spans="1:11" ht="42" customHeight="1">
      <c r="A610" s="2" t="s">
        <v>1651</v>
      </c>
      <c r="B610" s="2" t="s">
        <v>1651</v>
      </c>
      <c r="C610" s="2" t="s">
        <v>34</v>
      </c>
      <c r="D610" s="2" t="s">
        <v>35</v>
      </c>
      <c r="E610" s="5">
        <v>-27540</v>
      </c>
      <c r="F610" s="3" t="s">
        <v>1661</v>
      </c>
      <c r="G610" s="3" t="s">
        <v>104</v>
      </c>
      <c r="H610" s="2" t="s">
        <v>29</v>
      </c>
      <c r="I610" s="2" t="s">
        <v>1662</v>
      </c>
      <c r="J610" s="3" t="str">
        <f>HYPERLINK("https://www.boe.es/gazeta/dias/1824/08/05/pdfs/GMD-1824-98.pdf#page=1","Abrir facsímil")</f>
        <v>Abrir facsímil</v>
      </c>
      <c r="K610" s="3" t="s">
        <v>31</v>
      </c>
    </row>
    <row r="611" spans="1:11" ht="42" customHeight="1">
      <c r="A611" s="2" t="s">
        <v>1651</v>
      </c>
      <c r="B611" s="2" t="s">
        <v>1651</v>
      </c>
      <c r="C611" s="2" t="s">
        <v>54</v>
      </c>
      <c r="D611" s="2" t="s">
        <v>55</v>
      </c>
      <c r="E611" s="5">
        <v>-27454</v>
      </c>
      <c r="F611" s="3" t="s">
        <v>318</v>
      </c>
      <c r="G611" s="3" t="s">
        <v>28</v>
      </c>
      <c r="H611" s="2" t="s">
        <v>29</v>
      </c>
      <c r="I611" s="2" t="s">
        <v>1663</v>
      </c>
      <c r="J611" s="3" t="str">
        <f>HYPERLINK("https://www.boe.es/gazeta/dias/1824/10/30/pdfs/GMD-1824-138.pdf#page=4","Abrir facsímil")</f>
        <v>Abrir facsímil</v>
      </c>
      <c r="K611" s="3" t="s">
        <v>31</v>
      </c>
    </row>
    <row r="612" spans="1:11" ht="42" customHeight="1">
      <c r="A612" s="2" t="s">
        <v>1651</v>
      </c>
      <c r="B612" s="2" t="s">
        <v>1651</v>
      </c>
      <c r="C612" s="2" t="s">
        <v>54</v>
      </c>
      <c r="D612" s="2" t="s">
        <v>55</v>
      </c>
      <c r="E612" s="5">
        <v>-27414</v>
      </c>
      <c r="F612" s="3" t="s">
        <v>179</v>
      </c>
      <c r="G612" s="3" t="s">
        <v>37</v>
      </c>
      <c r="H612" s="2" t="s">
        <v>29</v>
      </c>
      <c r="I612" s="2" t="s">
        <v>1664</v>
      </c>
      <c r="J612" s="3" t="str">
        <f>HYPERLINK("https://www.boe.es/gazeta/dias/1824/12/09/pdfs/GMD-1824-155.pdf#page=3","Abrir facsímil")</f>
        <v>Abrir facsímil</v>
      </c>
      <c r="K612" s="3" t="s">
        <v>31</v>
      </c>
    </row>
    <row r="613" spans="1:11" ht="42" customHeight="1">
      <c r="A613" s="2" t="s">
        <v>1651</v>
      </c>
      <c r="B613" s="2" t="s">
        <v>1651</v>
      </c>
      <c r="C613" s="2" t="s">
        <v>54</v>
      </c>
      <c r="D613" s="2" t="s">
        <v>55</v>
      </c>
      <c r="E613" s="5">
        <v>-27393</v>
      </c>
      <c r="F613" s="3" t="s">
        <v>148</v>
      </c>
      <c r="G613" s="3" t="s">
        <v>37</v>
      </c>
      <c r="H613" s="2" t="s">
        <v>29</v>
      </c>
      <c r="I613" s="2" t="s">
        <v>1665</v>
      </c>
      <c r="J613" s="3" t="str">
        <f>HYPERLINK("https://www.boe.es/gazeta/dias/1824/12/30/pdfs/GMD-1824-164.pdf#page=3","Abrir facsímil")</f>
        <v>Abrir facsímil</v>
      </c>
      <c r="K613" s="3" t="s">
        <v>31</v>
      </c>
    </row>
    <row r="614" spans="1:11" ht="42" customHeight="1">
      <c r="A614" s="2" t="s">
        <v>1666</v>
      </c>
      <c r="B614" s="2" t="s">
        <v>1666</v>
      </c>
      <c r="C614" s="2" t="s">
        <v>54</v>
      </c>
      <c r="D614" s="2" t="s">
        <v>55</v>
      </c>
      <c r="E614" s="5">
        <v>-27706</v>
      </c>
      <c r="F614" s="3" t="s">
        <v>211</v>
      </c>
      <c r="G614" s="3" t="s">
        <v>212</v>
      </c>
      <c r="H614" s="2" t="s">
        <v>29</v>
      </c>
      <c r="I614" s="2" t="s">
        <v>1667</v>
      </c>
      <c r="J614" s="3" t="str">
        <f>HYPERLINK("https://www.boe.es/gazeta/dias/1824/02/21/pdfs/GMD-1824-24.pdf#page=6","Abrir facsímil")</f>
        <v>Abrir facsímil</v>
      </c>
      <c r="K614" s="3" t="s">
        <v>31</v>
      </c>
    </row>
    <row r="615" spans="1:11" ht="42" customHeight="1">
      <c r="A615" s="2" t="s">
        <v>1668</v>
      </c>
      <c r="B615" s="2" t="s">
        <v>1668</v>
      </c>
      <c r="C615" s="2" t="s">
        <v>26</v>
      </c>
      <c r="D615" s="2" t="s">
        <v>18</v>
      </c>
      <c r="E615" s="5">
        <v>-27738</v>
      </c>
      <c r="F615" s="3" t="s">
        <v>517</v>
      </c>
      <c r="G615" s="3" t="s">
        <v>28</v>
      </c>
      <c r="H615" s="2" t="s">
        <v>29</v>
      </c>
      <c r="I615" s="2" t="s">
        <v>1669</v>
      </c>
      <c r="J615" s="3" t="str">
        <f>HYPERLINK("https://www.boe.es/gazeta/dias/1824/01/20/pdfs/GMD-1824-9.pdf#page=4","Abrir facsímil")</f>
        <v>Abrir facsímil</v>
      </c>
      <c r="K615" s="3" t="s">
        <v>31</v>
      </c>
    </row>
    <row r="616" spans="1:11" ht="42" customHeight="1">
      <c r="A616" s="2" t="s">
        <v>1670</v>
      </c>
      <c r="B616" s="2" t="s">
        <v>1671</v>
      </c>
      <c r="C616" s="2" t="s">
        <v>17</v>
      </c>
      <c r="D616" s="2" t="s">
        <v>18</v>
      </c>
      <c r="E616" s="5">
        <v>-27591</v>
      </c>
      <c r="F616" s="3" t="s">
        <v>1542</v>
      </c>
      <c r="G616" s="3" t="s">
        <v>37</v>
      </c>
      <c r="H616" s="2" t="s">
        <v>29</v>
      </c>
      <c r="I616" s="2" t="s">
        <v>1672</v>
      </c>
      <c r="J616" s="3" t="str">
        <f>HYPERLINK("https://www.boe.es/gazeta/dias/1824/06/15/pdfs/GMD-1824-76.pdf#page=3","Abrir facsímil")</f>
        <v>Abrir facsímil</v>
      </c>
      <c r="K616" s="3" t="s">
        <v>31</v>
      </c>
    </row>
    <row r="617" spans="1:11" ht="42" customHeight="1">
      <c r="A617" s="2" t="s">
        <v>1670</v>
      </c>
      <c r="B617" s="2" t="s">
        <v>1671</v>
      </c>
      <c r="C617" s="2" t="s">
        <v>54</v>
      </c>
      <c r="D617" s="2" t="s">
        <v>55</v>
      </c>
      <c r="E617" s="5">
        <v>-27400</v>
      </c>
      <c r="F617" s="3" t="s">
        <v>108</v>
      </c>
      <c r="G617" s="3" t="s">
        <v>28</v>
      </c>
      <c r="H617" s="2" t="s">
        <v>29</v>
      </c>
      <c r="I617" s="2" t="s">
        <v>1673</v>
      </c>
      <c r="J617" s="3" t="str">
        <f>HYPERLINK("https://www.boe.es/gazeta/dias/1824/12/23/pdfs/GMD-1824-161.pdf#page=4","Abrir facsímil")</f>
        <v>Abrir facsímil</v>
      </c>
      <c r="K617" s="3" t="s">
        <v>31</v>
      </c>
    </row>
    <row r="618" spans="1:11" ht="42" customHeight="1">
      <c r="A618" s="2" t="s">
        <v>1674</v>
      </c>
      <c r="B618" s="2" t="s">
        <v>1675</v>
      </c>
      <c r="C618" s="2" t="s">
        <v>54</v>
      </c>
      <c r="D618" s="2" t="s">
        <v>55</v>
      </c>
      <c r="E618" s="5">
        <v>-27414</v>
      </c>
      <c r="F618" s="3" t="s">
        <v>179</v>
      </c>
      <c r="G618" s="3" t="s">
        <v>37</v>
      </c>
      <c r="H618" s="2" t="s">
        <v>29</v>
      </c>
      <c r="I618" s="2" t="s">
        <v>1676</v>
      </c>
      <c r="J618" s="3" t="str">
        <f>HYPERLINK("https://www.boe.es/gazeta/dias/1824/12/09/pdfs/GMD-1824-155.pdf#page=3","Abrir facsímil")</f>
        <v>Abrir facsímil</v>
      </c>
      <c r="K618" s="3" t="s">
        <v>31</v>
      </c>
    </row>
    <row r="619" spans="1:11" ht="42" customHeight="1">
      <c r="A619" s="2" t="s">
        <v>1677</v>
      </c>
      <c r="B619" s="2" t="s">
        <v>1678</v>
      </c>
      <c r="C619" s="2" t="s">
        <v>54</v>
      </c>
      <c r="D619" s="2" t="s">
        <v>55</v>
      </c>
      <c r="E619" s="5">
        <v>-27395</v>
      </c>
      <c r="F619" s="3" t="s">
        <v>817</v>
      </c>
      <c r="G619" s="3" t="s">
        <v>37</v>
      </c>
      <c r="H619" s="2" t="s">
        <v>29</v>
      </c>
      <c r="I619" s="2" t="s">
        <v>1679</v>
      </c>
      <c r="J619" s="3" t="str">
        <f>HYPERLINK("https://www.boe.es/gazeta/dias/1824/12/28/pdfs/GMD-1824-163.pdf#page=3","Abrir facsímil")</f>
        <v>Abrir facsímil</v>
      </c>
      <c r="K619" s="3" t="s">
        <v>31</v>
      </c>
    </row>
    <row r="620" spans="1:11" ht="42" customHeight="1">
      <c r="A620" s="2" t="s">
        <v>1680</v>
      </c>
      <c r="B620" s="2" t="s">
        <v>1681</v>
      </c>
      <c r="C620" s="2" t="s">
        <v>54</v>
      </c>
      <c r="D620" s="2" t="s">
        <v>55</v>
      </c>
      <c r="E620" s="5">
        <v>-27715</v>
      </c>
      <c r="F620" s="3" t="s">
        <v>470</v>
      </c>
      <c r="G620" s="3" t="s">
        <v>28</v>
      </c>
      <c r="H620" s="2" t="s">
        <v>29</v>
      </c>
      <c r="I620" s="2" t="s">
        <v>1682</v>
      </c>
      <c r="J620" s="3" t="str">
        <f>HYPERLINK("https://www.boe.es/gazeta/dias/1824/02/12/pdfs/GMD-1824-20.pdf#page=4","Abrir facsímil")</f>
        <v>Abrir facsímil</v>
      </c>
      <c r="K620" s="3" t="s">
        <v>31</v>
      </c>
    </row>
    <row r="621" spans="1:11" ht="42" customHeight="1">
      <c r="A621" s="2" t="s">
        <v>1683</v>
      </c>
      <c r="B621" s="2" t="s">
        <v>1684</v>
      </c>
      <c r="C621" s="2" t="s">
        <v>54</v>
      </c>
      <c r="D621" s="2" t="s">
        <v>55</v>
      </c>
      <c r="E621" s="5">
        <v>-27461</v>
      </c>
      <c r="F621" s="3" t="s">
        <v>1345</v>
      </c>
      <c r="G621" s="3" t="s">
        <v>28</v>
      </c>
      <c r="H621" s="2" t="s">
        <v>21</v>
      </c>
      <c r="I621" s="2" t="s">
        <v>1685</v>
      </c>
      <c r="J621" s="3" t="str">
        <f>HYPERLINK("https://www.boe.es/gazeta/dias/1824/10/23/pdfs/GMD-1824-135.pdf#page=4","Abrir facsímil")</f>
        <v>Abrir facsímil</v>
      </c>
      <c r="K621" s="3" t="s">
        <v>23</v>
      </c>
    </row>
    <row r="622" spans="1:11" ht="42" customHeight="1">
      <c r="A622" s="2" t="s">
        <v>1686</v>
      </c>
      <c r="B622" s="2" t="s">
        <v>1687</v>
      </c>
      <c r="C622" s="2" t="s">
        <v>54</v>
      </c>
      <c r="D622" s="2" t="s">
        <v>55</v>
      </c>
      <c r="E622" s="5">
        <v>-27631</v>
      </c>
      <c r="F622" s="3" t="s">
        <v>322</v>
      </c>
      <c r="G622" s="3" t="s">
        <v>28</v>
      </c>
      <c r="H622" s="2" t="s">
        <v>29</v>
      </c>
      <c r="I622" s="2" t="s">
        <v>1688</v>
      </c>
      <c r="J622" s="3" t="str">
        <f>HYPERLINK("https://www.boe.es/gazeta/dias/1824/05/06/pdfs/GMD-1824-58.pdf#page=4","Abrir facsímil")</f>
        <v>Abrir facsímil</v>
      </c>
      <c r="K622" s="3" t="s">
        <v>31</v>
      </c>
    </row>
    <row r="623" spans="1:11" ht="42" customHeight="1">
      <c r="A623" s="2" t="s">
        <v>1689</v>
      </c>
      <c r="B623" s="2" t="s">
        <v>1690</v>
      </c>
      <c r="C623" s="2" t="s">
        <v>54</v>
      </c>
      <c r="D623" s="2" t="s">
        <v>55</v>
      </c>
      <c r="E623" s="5">
        <v>-27734</v>
      </c>
      <c r="F623" s="3" t="s">
        <v>449</v>
      </c>
      <c r="G623" s="3" t="s">
        <v>90</v>
      </c>
      <c r="H623" s="2" t="s">
        <v>29</v>
      </c>
      <c r="I623" s="2" t="s">
        <v>1691</v>
      </c>
      <c r="J623" s="3" t="str">
        <f>HYPERLINK("https://www.boe.es/gazeta/dias/1824/01/24/pdfs/GMD-1824-11.pdf#page=2","Abrir facsímil")</f>
        <v>Abrir facsímil</v>
      </c>
      <c r="K623" s="3" t="s">
        <v>31</v>
      </c>
    </row>
    <row r="624" spans="1:11" ht="42" customHeight="1">
      <c r="A624" s="2" t="s">
        <v>1692</v>
      </c>
      <c r="B624" s="2" t="s">
        <v>1693</v>
      </c>
      <c r="C624" s="2" t="s">
        <v>54</v>
      </c>
      <c r="D624" s="2" t="s">
        <v>590</v>
      </c>
      <c r="E624" s="5">
        <v>-27671</v>
      </c>
      <c r="F624" s="3" t="s">
        <v>1694</v>
      </c>
      <c r="G624" s="3" t="s">
        <v>104</v>
      </c>
      <c r="H624" s="2" t="s">
        <v>29</v>
      </c>
      <c r="I624" s="2" t="s">
        <v>1695</v>
      </c>
      <c r="J624" s="3" t="str">
        <f>HYPERLINK("https://www.boe.es/gazeta/dias/1824/03/27/pdfs/GMD-1824-41E.pdf#page=1","Abrir facsímil")</f>
        <v>Abrir facsímil</v>
      </c>
      <c r="K624" s="3" t="s">
        <v>31</v>
      </c>
    </row>
    <row r="625" spans="1:11" ht="42" customHeight="1">
      <c r="A625" s="2" t="s">
        <v>1696</v>
      </c>
      <c r="B625" s="2" t="s">
        <v>1697</v>
      </c>
      <c r="C625" s="2" t="s">
        <v>54</v>
      </c>
      <c r="D625" s="2" t="s">
        <v>55</v>
      </c>
      <c r="E625" s="5">
        <v>-27493</v>
      </c>
      <c r="F625" s="3" t="s">
        <v>63</v>
      </c>
      <c r="G625" s="3" t="s">
        <v>64</v>
      </c>
      <c r="H625" s="2" t="s">
        <v>29</v>
      </c>
      <c r="I625" s="2" t="s">
        <v>1698</v>
      </c>
      <c r="J625" s="3" t="str">
        <f>HYPERLINK("https://www.boe.es/gazeta/dias/1824/09/21/pdfs/GMD-1824-121.pdf#page=3","Abrir facsímil")</f>
        <v>Abrir facsímil</v>
      </c>
      <c r="K625" s="3" t="s">
        <v>31</v>
      </c>
    </row>
    <row r="626" spans="1:11" ht="42" customHeight="1">
      <c r="A626" s="2" t="s">
        <v>1699</v>
      </c>
      <c r="B626" s="2" t="s">
        <v>1699</v>
      </c>
      <c r="C626" s="2" t="s">
        <v>54</v>
      </c>
      <c r="D626" s="2" t="s">
        <v>55</v>
      </c>
      <c r="E626" s="5">
        <v>-27561</v>
      </c>
      <c r="F626" s="3" t="s">
        <v>1291</v>
      </c>
      <c r="G626" s="3" t="s">
        <v>28</v>
      </c>
      <c r="H626" s="2" t="s">
        <v>29</v>
      </c>
      <c r="I626" s="2" t="s">
        <v>1700</v>
      </c>
      <c r="J626" s="3" t="str">
        <f>HYPERLINK("https://www.boe.es/gazeta/dias/1824/07/15/pdfs/GMD-1824-89.pdf#page=4","Abrir facsímil")</f>
        <v>Abrir facsímil</v>
      </c>
      <c r="K626" s="3" t="s">
        <v>31</v>
      </c>
    </row>
    <row r="627" spans="1:11" ht="42" customHeight="1">
      <c r="A627" s="2" t="s">
        <v>1699</v>
      </c>
      <c r="B627" s="2" t="s">
        <v>1699</v>
      </c>
      <c r="C627" s="2" t="s">
        <v>54</v>
      </c>
      <c r="D627" s="2" t="s">
        <v>55</v>
      </c>
      <c r="E627" s="5">
        <v>-27423</v>
      </c>
      <c r="F627" s="3" t="s">
        <v>1300</v>
      </c>
      <c r="G627" s="3" t="s">
        <v>37</v>
      </c>
      <c r="H627" s="2" t="s">
        <v>29</v>
      </c>
      <c r="I627" s="2" t="s">
        <v>1701</v>
      </c>
      <c r="J627" s="3" t="str">
        <f>HYPERLINK("https://www.boe.es/gazeta/dias/1824/11/30/pdfs/GMD-1824-151.pdf#page=3","Abrir facsímil")</f>
        <v>Abrir facsímil</v>
      </c>
      <c r="K627" s="3" t="s">
        <v>31</v>
      </c>
    </row>
    <row r="628" spans="1:11" ht="42" customHeight="1">
      <c r="A628" s="2" t="s">
        <v>1699</v>
      </c>
      <c r="B628" s="2" t="s">
        <v>1699</v>
      </c>
      <c r="C628" s="2" t="s">
        <v>54</v>
      </c>
      <c r="D628" s="2" t="s">
        <v>55</v>
      </c>
      <c r="E628" s="5">
        <v>-27402</v>
      </c>
      <c r="F628" s="3" t="s">
        <v>1702</v>
      </c>
      <c r="G628" s="3" t="s">
        <v>90</v>
      </c>
      <c r="H628" s="2" t="s">
        <v>29</v>
      </c>
      <c r="I628" s="2" t="s">
        <v>1703</v>
      </c>
      <c r="J628" s="3" t="str">
        <f>HYPERLINK("https://www.boe.es/gazeta/dias/1824/12/21/pdfs/GMD-1824-160.pdf#page=2","Abrir facsímil")</f>
        <v>Abrir facsímil</v>
      </c>
      <c r="K628" s="3" t="s">
        <v>31</v>
      </c>
    </row>
    <row r="629" spans="1:11" ht="42" customHeight="1">
      <c r="A629" s="2" t="s">
        <v>1704</v>
      </c>
      <c r="B629" s="2" t="s">
        <v>1705</v>
      </c>
      <c r="C629" s="2" t="s">
        <v>54</v>
      </c>
      <c r="D629" s="2" t="s">
        <v>55</v>
      </c>
      <c r="E629" s="5">
        <v>-27563</v>
      </c>
      <c r="F629" s="3" t="s">
        <v>1303</v>
      </c>
      <c r="G629" s="3" t="s">
        <v>90</v>
      </c>
      <c r="H629" s="2" t="s">
        <v>29</v>
      </c>
      <c r="I629" s="2" t="s">
        <v>1706</v>
      </c>
      <c r="J629" s="3" t="str">
        <f>HYPERLINK("https://www.boe.es/gazeta/dias/1824/07/13/pdfs/GMD-1824-88.pdf#page=2","Abrir facsímil")</f>
        <v>Abrir facsímil</v>
      </c>
      <c r="K629" s="3" t="s">
        <v>31</v>
      </c>
    </row>
    <row r="630" spans="1:11" ht="42" customHeight="1">
      <c r="A630" s="2" t="s">
        <v>1704</v>
      </c>
      <c r="B630" s="2" t="s">
        <v>1705</v>
      </c>
      <c r="C630" s="2" t="s">
        <v>54</v>
      </c>
      <c r="D630" s="2" t="s">
        <v>55</v>
      </c>
      <c r="E630" s="5">
        <v>-27416</v>
      </c>
      <c r="F630" s="3" t="s">
        <v>115</v>
      </c>
      <c r="G630" s="3" t="s">
        <v>37</v>
      </c>
      <c r="H630" s="2" t="s">
        <v>29</v>
      </c>
      <c r="I630" s="2" t="s">
        <v>1707</v>
      </c>
      <c r="J630" s="3" t="str">
        <f>HYPERLINK("https://www.boe.es/gazeta/dias/1824/12/07/pdfs/GMD-1824-154.pdf#page=3","Abrir facsímil")</f>
        <v>Abrir facsímil</v>
      </c>
      <c r="K630" s="3" t="s">
        <v>31</v>
      </c>
    </row>
    <row r="631" spans="1:11" ht="42" customHeight="1">
      <c r="A631" s="2" t="s">
        <v>1708</v>
      </c>
      <c r="B631" s="2" t="s">
        <v>1709</v>
      </c>
      <c r="C631" s="2" t="s">
        <v>17</v>
      </c>
      <c r="D631" s="2" t="s">
        <v>18</v>
      </c>
      <c r="E631" s="5">
        <v>-27440</v>
      </c>
      <c r="F631" s="3" t="s">
        <v>127</v>
      </c>
      <c r="G631" s="3" t="s">
        <v>128</v>
      </c>
      <c r="H631" s="2" t="s">
        <v>29</v>
      </c>
      <c r="I631" s="2" t="s">
        <v>1710</v>
      </c>
      <c r="J631" s="3" t="str">
        <f>HYPERLINK("https://www.boe.es/gazeta/dias/1824/11/13/pdfs/GMD-1824-144.pdf#page=3","Abrir facsímil")</f>
        <v>Abrir facsímil</v>
      </c>
      <c r="K631" s="3" t="s">
        <v>31</v>
      </c>
    </row>
    <row r="632" spans="1:11" ht="42" customHeight="1">
      <c r="A632" s="2" t="s">
        <v>1711</v>
      </c>
      <c r="B632" s="2" t="s">
        <v>1711</v>
      </c>
      <c r="C632" s="2" t="s">
        <v>54</v>
      </c>
      <c r="D632" s="2" t="s">
        <v>55</v>
      </c>
      <c r="E632" s="5">
        <v>-27542</v>
      </c>
      <c r="F632" s="3" t="s">
        <v>265</v>
      </c>
      <c r="G632" s="3" t="s">
        <v>104</v>
      </c>
      <c r="H632" s="2" t="s">
        <v>29</v>
      </c>
      <c r="I632" s="2" t="s">
        <v>1712</v>
      </c>
      <c r="J632" s="3" t="str">
        <f>HYPERLINK("https://www.boe.es/gazeta/dias/1824/08/03/pdfs/GMD-1824-97.pdf#page=1","Abrir facsímil")</f>
        <v>Abrir facsímil</v>
      </c>
      <c r="K632" s="3" t="s">
        <v>31</v>
      </c>
    </row>
    <row r="633" spans="1:11" ht="42" customHeight="1">
      <c r="A633" s="2" t="s">
        <v>1713</v>
      </c>
      <c r="B633" s="2" t="s">
        <v>1714</v>
      </c>
      <c r="C633" s="2" t="s">
        <v>54</v>
      </c>
      <c r="D633" s="2" t="s">
        <v>55</v>
      </c>
      <c r="E633" s="5">
        <v>-27722</v>
      </c>
      <c r="F633" s="3" t="s">
        <v>730</v>
      </c>
      <c r="G633" s="3" t="s">
        <v>28</v>
      </c>
      <c r="H633" s="2" t="s">
        <v>29</v>
      </c>
      <c r="I633" s="2" t="s">
        <v>1715</v>
      </c>
      <c r="J633" s="3" t="str">
        <f>HYPERLINK("https://www.boe.es/gazeta/dias/1824/02/05/pdfs/GMD-1824-17.pdf#page=4","Abrir facsímil")</f>
        <v>Abrir facsímil</v>
      </c>
      <c r="K633" s="3" t="s">
        <v>31</v>
      </c>
    </row>
    <row r="634" spans="1:11" ht="42" customHeight="1">
      <c r="A634" s="2" t="s">
        <v>1716</v>
      </c>
      <c r="B634" s="2" t="s">
        <v>1717</v>
      </c>
      <c r="C634" s="2" t="s">
        <v>17</v>
      </c>
      <c r="D634" s="2" t="s">
        <v>18</v>
      </c>
      <c r="E634" s="5">
        <v>-27493</v>
      </c>
      <c r="F634" s="3" t="s">
        <v>63</v>
      </c>
      <c r="G634" s="3" t="s">
        <v>64</v>
      </c>
      <c r="H634" s="2" t="s">
        <v>29</v>
      </c>
      <c r="I634" s="2" t="s">
        <v>1718</v>
      </c>
      <c r="J634" s="3" t="str">
        <f>HYPERLINK("https://www.boe.es/gazeta/dias/1824/09/21/pdfs/GMD-1824-121.pdf#page=3","Abrir facsímil")</f>
        <v>Abrir facsímil</v>
      </c>
      <c r="K634" s="3" t="s">
        <v>31</v>
      </c>
    </row>
    <row r="635" spans="1:11" ht="42" customHeight="1">
      <c r="A635" s="2" t="s">
        <v>1719</v>
      </c>
      <c r="B635" s="2" t="s">
        <v>1720</v>
      </c>
      <c r="C635" s="2" t="s">
        <v>54</v>
      </c>
      <c r="D635" s="2" t="s">
        <v>55</v>
      </c>
      <c r="E635" s="5">
        <v>-27428</v>
      </c>
      <c r="F635" s="3" t="s">
        <v>81</v>
      </c>
      <c r="G635" s="3" t="s">
        <v>37</v>
      </c>
      <c r="H635" s="2" t="s">
        <v>29</v>
      </c>
      <c r="I635" s="2" t="s">
        <v>1721</v>
      </c>
      <c r="J635" s="3" t="str">
        <f>HYPERLINK("https://www.boe.es/gazeta/dias/1824/11/25/pdfs/GMD-1824-149.pdf#page=3","Abrir facsímil")</f>
        <v>Abrir facsímil</v>
      </c>
      <c r="K635" s="3" t="s">
        <v>31</v>
      </c>
    </row>
    <row r="636" spans="1:11" ht="42" customHeight="1">
      <c r="A636" s="2" t="s">
        <v>1722</v>
      </c>
      <c r="B636" s="2" t="s">
        <v>1722</v>
      </c>
      <c r="C636" s="2" t="s">
        <v>301</v>
      </c>
      <c r="D636" s="2" t="s">
        <v>18</v>
      </c>
      <c r="E636" s="5">
        <v>-27479</v>
      </c>
      <c r="F636" s="3" t="s">
        <v>1723</v>
      </c>
      <c r="G636" s="3" t="s">
        <v>1724</v>
      </c>
      <c r="H636" s="2" t="s">
        <v>29</v>
      </c>
      <c r="I636" s="2" t="s">
        <v>1725</v>
      </c>
      <c r="J636" s="3" t="str">
        <f>HYPERLINK("https://www.boe.es/gazeta/dias/1824/10/05/pdfs/GMD-1824-127.pdf#page=3","Abrir facsímil")</f>
        <v>Abrir facsímil</v>
      </c>
      <c r="K636" s="3" t="s">
        <v>31</v>
      </c>
    </row>
    <row r="637" spans="1:11" ht="42" customHeight="1">
      <c r="A637" s="2" t="s">
        <v>1726</v>
      </c>
      <c r="B637" s="2" t="s">
        <v>1727</v>
      </c>
      <c r="C637" s="2" t="s">
        <v>17</v>
      </c>
      <c r="D637" s="2" t="s">
        <v>18</v>
      </c>
      <c r="E637" s="5">
        <v>-27493</v>
      </c>
      <c r="F637" s="3" t="s">
        <v>63</v>
      </c>
      <c r="G637" s="3" t="s">
        <v>64</v>
      </c>
      <c r="H637" s="2" t="s">
        <v>29</v>
      </c>
      <c r="I637" s="2" t="s">
        <v>1728</v>
      </c>
      <c r="J637" s="3" t="str">
        <f>HYPERLINK("https://www.boe.es/gazeta/dias/1824/09/21/pdfs/GMD-1824-121.pdf#page=3","Abrir facsímil")</f>
        <v>Abrir facsímil</v>
      </c>
      <c r="K637" s="3" t="s">
        <v>31</v>
      </c>
    </row>
    <row r="638" spans="1:11" ht="42" customHeight="1">
      <c r="A638" s="2" t="s">
        <v>1729</v>
      </c>
      <c r="B638" s="2" t="s">
        <v>1730</v>
      </c>
      <c r="C638" s="2" t="s">
        <v>54</v>
      </c>
      <c r="D638" s="2" t="s">
        <v>55</v>
      </c>
      <c r="E638" s="5">
        <v>-27409</v>
      </c>
      <c r="F638" s="3" t="s">
        <v>85</v>
      </c>
      <c r="G638" s="3" t="s">
        <v>28</v>
      </c>
      <c r="H638" s="2" t="s">
        <v>29</v>
      </c>
      <c r="I638" s="2" t="s">
        <v>1731</v>
      </c>
      <c r="J638" s="3" t="str">
        <f>HYPERLINK("https://www.boe.es/gazeta/dias/1824/12/14/pdfs/GMD-1824-157.pdf#page=4","Abrir facsímil")</f>
        <v>Abrir facsímil</v>
      </c>
      <c r="K638" s="3" t="s">
        <v>31</v>
      </c>
    </row>
    <row r="639" spans="1:11" ht="42" customHeight="1">
      <c r="A639" s="2" t="s">
        <v>1732</v>
      </c>
      <c r="B639" s="2" t="s">
        <v>1733</v>
      </c>
      <c r="C639" s="2" t="s">
        <v>34</v>
      </c>
      <c r="D639" s="2" t="s">
        <v>35</v>
      </c>
      <c r="E639" s="5">
        <v>-27517</v>
      </c>
      <c r="F639" s="3" t="s">
        <v>173</v>
      </c>
      <c r="G639" s="3" t="s">
        <v>28</v>
      </c>
      <c r="H639" s="2" t="s">
        <v>29</v>
      </c>
      <c r="I639" s="2" t="s">
        <v>1734</v>
      </c>
      <c r="J639" s="3" t="str">
        <f>HYPERLINK("https://www.boe.es/gazeta/dias/1824/08/28/pdfs/GMD-1824-110.pdf#page=4","Abrir facsímil")</f>
        <v>Abrir facsímil</v>
      </c>
      <c r="K639" s="3" t="s">
        <v>31</v>
      </c>
    </row>
    <row r="640" spans="1:11" ht="42" customHeight="1">
      <c r="A640" s="2" t="s">
        <v>1735</v>
      </c>
      <c r="B640" s="2" t="s">
        <v>1736</v>
      </c>
      <c r="C640" s="2" t="s">
        <v>301</v>
      </c>
      <c r="D640" s="2" t="s">
        <v>18</v>
      </c>
      <c r="E640" s="5">
        <v>-27535</v>
      </c>
      <c r="F640" s="3" t="s">
        <v>715</v>
      </c>
      <c r="G640" s="3" t="s">
        <v>28</v>
      </c>
      <c r="H640" s="2" t="s">
        <v>29</v>
      </c>
      <c r="I640" s="2" t="s">
        <v>1737</v>
      </c>
      <c r="J640" s="3" t="str">
        <f>HYPERLINK("https://www.boe.es/gazeta/dias/1824/08/10/pdfs/GMD-1824-100.pdf#page=4","Abrir facsímil")</f>
        <v>Abrir facsímil</v>
      </c>
      <c r="K640" s="3" t="s">
        <v>31</v>
      </c>
    </row>
    <row r="641" spans="1:11" ht="42" customHeight="1">
      <c r="A641" s="2" t="s">
        <v>1738</v>
      </c>
      <c r="B641" s="2" t="s">
        <v>1739</v>
      </c>
      <c r="C641" s="2" t="s">
        <v>17</v>
      </c>
      <c r="D641" s="2" t="s">
        <v>18</v>
      </c>
      <c r="E641" s="5">
        <v>-27612</v>
      </c>
      <c r="F641" s="3" t="s">
        <v>1383</v>
      </c>
      <c r="G641" s="3" t="s">
        <v>28</v>
      </c>
      <c r="H641" s="2" t="s">
        <v>29</v>
      </c>
      <c r="I641" s="2" t="s">
        <v>1740</v>
      </c>
      <c r="J641" s="3" t="str">
        <f>HYPERLINK("https://www.boe.es/gazeta/dias/1824/05/25/pdfs/GMD-1824-67.pdf#page=4","Abrir facsímil")</f>
        <v>Abrir facsímil</v>
      </c>
      <c r="K641" s="3" t="s">
        <v>31</v>
      </c>
    </row>
    <row r="642" spans="1:11" ht="42" customHeight="1">
      <c r="A642" s="2" t="s">
        <v>1741</v>
      </c>
      <c r="B642" s="2" t="s">
        <v>1742</v>
      </c>
      <c r="C642" s="2" t="s">
        <v>301</v>
      </c>
      <c r="D642" s="2" t="s">
        <v>18</v>
      </c>
      <c r="E642" s="5">
        <v>-27554</v>
      </c>
      <c r="F642" s="3" t="s">
        <v>326</v>
      </c>
      <c r="G642" s="3" t="s">
        <v>37</v>
      </c>
      <c r="H642" s="2" t="s">
        <v>29</v>
      </c>
      <c r="I642" s="2" t="s">
        <v>1743</v>
      </c>
      <c r="J642" s="3" t="str">
        <f>HYPERLINK("https://www.boe.es/gazeta/dias/1824/07/22/pdfs/GMD-1824-92.pdf#page=3","Abrir facsímil")</f>
        <v>Abrir facsímil</v>
      </c>
      <c r="K642" s="3" t="s">
        <v>31</v>
      </c>
    </row>
    <row r="643" spans="1:11" ht="42" customHeight="1">
      <c r="A643" s="2" t="s">
        <v>1744</v>
      </c>
      <c r="B643" s="2" t="s">
        <v>1745</v>
      </c>
      <c r="C643" s="2" t="s">
        <v>54</v>
      </c>
      <c r="D643" s="2" t="s">
        <v>55</v>
      </c>
      <c r="E643" s="5">
        <v>-27409</v>
      </c>
      <c r="F643" s="3" t="s">
        <v>85</v>
      </c>
      <c r="G643" s="3" t="s">
        <v>28</v>
      </c>
      <c r="H643" s="2" t="s">
        <v>29</v>
      </c>
      <c r="I643" s="2" t="s">
        <v>1746</v>
      </c>
      <c r="J643" s="3" t="str">
        <f>HYPERLINK("https://www.boe.es/gazeta/dias/1824/12/14/pdfs/GMD-1824-157.pdf#page=4","Abrir facsímil")</f>
        <v>Abrir facsímil</v>
      </c>
      <c r="K643" s="3" t="s">
        <v>31</v>
      </c>
    </row>
    <row r="644" spans="1:11" ht="42" customHeight="1">
      <c r="A644" s="2" t="s">
        <v>1747</v>
      </c>
      <c r="B644" s="2" t="s">
        <v>1747</v>
      </c>
      <c r="C644" s="2" t="s">
        <v>54</v>
      </c>
      <c r="D644" s="2" t="s">
        <v>55</v>
      </c>
      <c r="E644" s="5">
        <v>-27496</v>
      </c>
      <c r="F644" s="3" t="s">
        <v>1377</v>
      </c>
      <c r="G644" s="3" t="s">
        <v>28</v>
      </c>
      <c r="H644" s="2" t="s">
        <v>29</v>
      </c>
      <c r="I644" s="2" t="s">
        <v>1748</v>
      </c>
      <c r="J644" s="3" t="str">
        <f>HYPERLINK("https://www.boe.es/gazeta/dias/1824/09/18/pdfs/GMD-1824-120.pdf#page=4","Abrir facsímil")</f>
        <v>Abrir facsímil</v>
      </c>
      <c r="K644" s="3" t="s">
        <v>31</v>
      </c>
    </row>
    <row r="645" spans="1:11" ht="42" customHeight="1">
      <c r="A645" s="2" t="s">
        <v>1747</v>
      </c>
      <c r="B645" s="2" t="s">
        <v>1747</v>
      </c>
      <c r="C645" s="2" t="s">
        <v>54</v>
      </c>
      <c r="D645" s="2" t="s">
        <v>55</v>
      </c>
      <c r="E645" s="5">
        <v>-27493</v>
      </c>
      <c r="F645" s="3" t="s">
        <v>63</v>
      </c>
      <c r="G645" s="3" t="s">
        <v>64</v>
      </c>
      <c r="H645" s="2" t="s">
        <v>29</v>
      </c>
      <c r="I645" s="2" t="s">
        <v>1749</v>
      </c>
      <c r="J645" s="3" t="str">
        <f>HYPERLINK("https://www.boe.es/gazeta/dias/1824/09/21/pdfs/GMD-1824-121.pdf#page=3","Abrir facsímil")</f>
        <v>Abrir facsímil</v>
      </c>
      <c r="K645" s="3" t="s">
        <v>31</v>
      </c>
    </row>
    <row r="646" spans="1:11" ht="42" customHeight="1">
      <c r="A646" s="2" t="s">
        <v>1750</v>
      </c>
      <c r="B646" s="2" t="s">
        <v>1750</v>
      </c>
      <c r="C646" s="2" t="s">
        <v>17</v>
      </c>
      <c r="D646" s="2" t="s">
        <v>18</v>
      </c>
      <c r="E646" s="5">
        <v>-27465</v>
      </c>
      <c r="F646" s="3" t="s">
        <v>1390</v>
      </c>
      <c r="G646" s="3" t="s">
        <v>28</v>
      </c>
      <c r="H646" s="2" t="s">
        <v>29</v>
      </c>
      <c r="I646" s="2" t="s">
        <v>1751</v>
      </c>
      <c r="J646" s="3" t="str">
        <f>HYPERLINK("https://www.boe.es/gazeta/dias/1824/10/19/pdfs/GMD-1824-133.pdf#page=4","Abrir facsímil")</f>
        <v>Abrir facsímil</v>
      </c>
      <c r="K646" s="3" t="s">
        <v>31</v>
      </c>
    </row>
    <row r="647" spans="1:11" ht="42" customHeight="1">
      <c r="A647" s="2" t="s">
        <v>1752</v>
      </c>
      <c r="B647" s="2" t="s">
        <v>1753</v>
      </c>
      <c r="C647" s="2" t="s">
        <v>72</v>
      </c>
      <c r="D647" s="2" t="s">
        <v>18</v>
      </c>
      <c r="E647" s="5">
        <v>-27463</v>
      </c>
      <c r="F647" s="3" t="s">
        <v>409</v>
      </c>
      <c r="G647" s="3" t="s">
        <v>37</v>
      </c>
      <c r="H647" s="2" t="s">
        <v>29</v>
      </c>
      <c r="I647" s="2" t="s">
        <v>1754</v>
      </c>
      <c r="J647" s="3" t="str">
        <f>HYPERLINK("https://www.boe.es/gazeta/dias/1824/10/21/pdfs/GMD-1824-134.pdf#page=3","Abrir facsímil")</f>
        <v>Abrir facsímil</v>
      </c>
      <c r="K647" s="3" t="s">
        <v>31</v>
      </c>
    </row>
    <row r="648" spans="1:11" ht="42" customHeight="1">
      <c r="A648" s="2" t="s">
        <v>1755</v>
      </c>
      <c r="B648" s="2" t="s">
        <v>1756</v>
      </c>
      <c r="C648" s="2" t="s">
        <v>54</v>
      </c>
      <c r="D648" s="2" t="s">
        <v>55</v>
      </c>
      <c r="E648" s="5">
        <v>-27612</v>
      </c>
      <c r="F648" s="3" t="s">
        <v>1383</v>
      </c>
      <c r="G648" s="3" t="s">
        <v>104</v>
      </c>
      <c r="H648" s="2" t="s">
        <v>21</v>
      </c>
      <c r="I648" s="2" t="s">
        <v>1757</v>
      </c>
      <c r="J648" s="3" t="str">
        <f>HYPERLINK("https://www.boe.es/gazeta/dias/1824/05/25/pdfs/GMD-1824-67.pdf#page=1","Abrir facsímil")</f>
        <v>Abrir facsímil</v>
      </c>
      <c r="K648" s="3" t="s">
        <v>23</v>
      </c>
    </row>
    <row r="649" spans="1:11" ht="42" customHeight="1">
      <c r="A649" s="2" t="s">
        <v>1758</v>
      </c>
      <c r="B649" s="2" t="s">
        <v>1758</v>
      </c>
      <c r="C649" s="2" t="s">
        <v>54</v>
      </c>
      <c r="D649" s="2" t="s">
        <v>55</v>
      </c>
      <c r="E649" s="5">
        <v>-27582</v>
      </c>
      <c r="F649" s="3" t="s">
        <v>123</v>
      </c>
      <c r="G649" s="3" t="s">
        <v>28</v>
      </c>
      <c r="H649" s="2" t="s">
        <v>29</v>
      </c>
      <c r="I649" s="2" t="s">
        <v>1759</v>
      </c>
      <c r="J649" s="3" t="str">
        <f>HYPERLINK("https://www.boe.es/gazeta/dias/1824/06/24/pdfs/GMD-1824-80.pdf#page=4","Abrir facsímil")</f>
        <v>Abrir facsímil</v>
      </c>
      <c r="K649" s="3" t="s">
        <v>31</v>
      </c>
    </row>
    <row r="650" spans="1:11" ht="42" customHeight="1">
      <c r="A650" s="2" t="s">
        <v>1758</v>
      </c>
      <c r="B650" s="2" t="s">
        <v>1758</v>
      </c>
      <c r="C650" s="2" t="s">
        <v>54</v>
      </c>
      <c r="D650" s="2" t="s">
        <v>55</v>
      </c>
      <c r="E650" s="5">
        <v>-27517</v>
      </c>
      <c r="F650" s="3" t="s">
        <v>173</v>
      </c>
      <c r="G650" s="3" t="s">
        <v>28</v>
      </c>
      <c r="H650" s="2" t="s">
        <v>29</v>
      </c>
      <c r="I650" s="2" t="s">
        <v>1760</v>
      </c>
      <c r="J650" s="3" t="str">
        <f>HYPERLINK("https://www.boe.es/gazeta/dias/1824/08/28/pdfs/GMD-1824-110.pdf#page=4","Abrir facsímil")</f>
        <v>Abrir facsímil</v>
      </c>
      <c r="K650" s="3" t="s">
        <v>31</v>
      </c>
    </row>
    <row r="651" spans="1:11" ht="42" customHeight="1">
      <c r="A651" s="2" t="s">
        <v>1761</v>
      </c>
      <c r="B651" s="2" t="s">
        <v>1762</v>
      </c>
      <c r="C651" s="2" t="s">
        <v>17</v>
      </c>
      <c r="D651" s="2" t="s">
        <v>18</v>
      </c>
      <c r="E651" s="5">
        <v>-27465</v>
      </c>
      <c r="F651" s="3" t="s">
        <v>1390</v>
      </c>
      <c r="G651" s="3" t="s">
        <v>37</v>
      </c>
      <c r="H651" s="2" t="s">
        <v>29</v>
      </c>
      <c r="I651" s="2" t="s">
        <v>1763</v>
      </c>
      <c r="J651" s="3" t="str">
        <f>HYPERLINK("https://www.boe.es/gazeta/dias/1824/10/19/pdfs/GMD-1824-133.pdf#page=3","Abrir facsímil")</f>
        <v>Abrir facsímil</v>
      </c>
      <c r="K651" s="3" t="s">
        <v>31</v>
      </c>
    </row>
    <row r="652" spans="1:11" ht="42" customHeight="1">
      <c r="A652" s="2" t="s">
        <v>1764</v>
      </c>
      <c r="B652" s="2" t="s">
        <v>1765</v>
      </c>
      <c r="C652" s="2" t="s">
        <v>54</v>
      </c>
      <c r="D652" s="2" t="s">
        <v>55</v>
      </c>
      <c r="E652" s="5">
        <v>-27458</v>
      </c>
      <c r="F652" s="3" t="s">
        <v>383</v>
      </c>
      <c r="G652" s="3" t="s">
        <v>28</v>
      </c>
      <c r="H652" s="2" t="s">
        <v>29</v>
      </c>
      <c r="I652" s="2" t="s">
        <v>1766</v>
      </c>
      <c r="J652" s="3" t="str">
        <f>HYPERLINK("https://www.boe.es/gazeta/dias/1824/10/26/pdfs/GMD-1824-136.pdf#page=4","Abrir facsímil")</f>
        <v>Abrir facsímil</v>
      </c>
      <c r="K652" s="3" t="s">
        <v>31</v>
      </c>
    </row>
    <row r="653" spans="1:11" ht="42" customHeight="1">
      <c r="A653" s="2" t="s">
        <v>1767</v>
      </c>
      <c r="B653" s="2" t="s">
        <v>1768</v>
      </c>
      <c r="C653" s="2" t="s">
        <v>54</v>
      </c>
      <c r="D653" s="2" t="s">
        <v>55</v>
      </c>
      <c r="E653" s="5">
        <v>-27517</v>
      </c>
      <c r="F653" s="3" t="s">
        <v>173</v>
      </c>
      <c r="G653" s="3" t="s">
        <v>28</v>
      </c>
      <c r="H653" s="2" t="s">
        <v>29</v>
      </c>
      <c r="I653" s="2" t="s">
        <v>1769</v>
      </c>
      <c r="J653" s="3" t="str">
        <f>HYPERLINK("https://www.boe.es/gazeta/dias/1824/08/28/pdfs/GMD-1824-110.pdf#page=4","Abrir facsímil")</f>
        <v>Abrir facsímil</v>
      </c>
      <c r="K653" s="3" t="s">
        <v>31</v>
      </c>
    </row>
    <row r="654" spans="1:11" ht="42" customHeight="1">
      <c r="A654" s="2" t="s">
        <v>1770</v>
      </c>
      <c r="B654" s="2" t="s">
        <v>1771</v>
      </c>
      <c r="C654" s="2" t="s">
        <v>54</v>
      </c>
      <c r="D654" s="2" t="s">
        <v>55</v>
      </c>
      <c r="E654" s="5">
        <v>-27400</v>
      </c>
      <c r="F654" s="3" t="s">
        <v>108</v>
      </c>
      <c r="G654" s="3" t="s">
        <v>28</v>
      </c>
      <c r="H654" s="2" t="s">
        <v>29</v>
      </c>
      <c r="I654" s="2" t="s">
        <v>1772</v>
      </c>
      <c r="J654" s="3" t="str">
        <f>HYPERLINK("https://www.boe.es/gazeta/dias/1824/12/23/pdfs/GMD-1824-161.pdf#page=4","Abrir facsímil")</f>
        <v>Abrir facsímil</v>
      </c>
      <c r="K654" s="3" t="s">
        <v>31</v>
      </c>
    </row>
    <row r="655" spans="1:11" ht="42" customHeight="1">
      <c r="A655" s="2" t="s">
        <v>1773</v>
      </c>
      <c r="B655" s="2" t="s">
        <v>1774</v>
      </c>
      <c r="C655" s="2" t="s">
        <v>54</v>
      </c>
      <c r="D655" s="2" t="s">
        <v>590</v>
      </c>
      <c r="E655" s="5">
        <v>-27521</v>
      </c>
      <c r="F655" s="3" t="s">
        <v>591</v>
      </c>
      <c r="G655" s="3" t="s">
        <v>104</v>
      </c>
      <c r="H655" s="2" t="s">
        <v>29</v>
      </c>
      <c r="I655" s="2" t="s">
        <v>1775</v>
      </c>
      <c r="J655" s="3" t="str">
        <f>HYPERLINK("https://www.boe.es/gazeta/dias/1824/08/24/pdfs/GMD-1824-107E.pdf#page=1","Abrir facsímil")</f>
        <v>Abrir facsímil</v>
      </c>
      <c r="K655" s="3" t="s">
        <v>31</v>
      </c>
    </row>
    <row r="656" spans="1:11" ht="42" customHeight="1">
      <c r="A656" s="2" t="s">
        <v>1776</v>
      </c>
      <c r="B656" s="2" t="s">
        <v>1777</v>
      </c>
      <c r="C656" s="2" t="s">
        <v>54</v>
      </c>
      <c r="D656" s="2" t="s">
        <v>55</v>
      </c>
      <c r="E656" s="5">
        <v>-27444</v>
      </c>
      <c r="F656" s="3" t="s">
        <v>1134</v>
      </c>
      <c r="G656" s="3" t="s">
        <v>28</v>
      </c>
      <c r="H656" s="2" t="s">
        <v>29</v>
      </c>
      <c r="I656" s="2" t="s">
        <v>1778</v>
      </c>
      <c r="J656" s="3" t="str">
        <f>HYPERLINK("https://www.boe.es/gazeta/dias/1824/11/09/pdfs/GMD-1824-142.pdf#page=4","Abrir facsímil")</f>
        <v>Abrir facsímil</v>
      </c>
      <c r="K656" s="3" t="s">
        <v>31</v>
      </c>
    </row>
    <row r="657" spans="1:11" ht="42" customHeight="1">
      <c r="A657" s="2" t="s">
        <v>1779</v>
      </c>
      <c r="B657" s="2" t="s">
        <v>1780</v>
      </c>
      <c r="C657" s="2" t="s">
        <v>54</v>
      </c>
      <c r="D657" s="2" t="s">
        <v>590</v>
      </c>
      <c r="E657" s="5">
        <v>-27521</v>
      </c>
      <c r="F657" s="3" t="s">
        <v>591</v>
      </c>
      <c r="G657" s="3" t="s">
        <v>104</v>
      </c>
      <c r="H657" s="2" t="s">
        <v>29</v>
      </c>
      <c r="I657" s="2" t="s">
        <v>1781</v>
      </c>
      <c r="J657" s="3" t="str">
        <f>HYPERLINK("https://www.boe.es/gazeta/dias/1824/08/24/pdfs/GMD-1824-107E.pdf#page=1","Abrir facsímil")</f>
        <v>Abrir facsímil</v>
      </c>
      <c r="K657" s="3" t="s">
        <v>31</v>
      </c>
    </row>
    <row r="658" spans="1:11" ht="42" customHeight="1">
      <c r="A658" s="2" t="s">
        <v>1782</v>
      </c>
      <c r="B658" s="2" t="s">
        <v>1783</v>
      </c>
      <c r="C658" s="2" t="s">
        <v>54</v>
      </c>
      <c r="D658" s="2" t="s">
        <v>55</v>
      </c>
      <c r="E658" s="5">
        <v>-27654</v>
      </c>
      <c r="F658" s="3" t="s">
        <v>806</v>
      </c>
      <c r="G658" s="3" t="s">
        <v>28</v>
      </c>
      <c r="H658" s="2" t="s">
        <v>29</v>
      </c>
      <c r="I658" s="2" t="s">
        <v>1784</v>
      </c>
      <c r="J658" s="3" t="str">
        <f>HYPERLINK("https://www.boe.es/gazeta/dias/1824/04/13/pdfs/GMD-1824-48.pdf#page=4","Abrir facsímil")</f>
        <v>Abrir facsímil</v>
      </c>
      <c r="K658" s="3" t="s">
        <v>31</v>
      </c>
    </row>
    <row r="659" spans="1:11" ht="42" customHeight="1">
      <c r="A659" s="2" t="s">
        <v>1785</v>
      </c>
      <c r="B659" s="2" t="s">
        <v>1786</v>
      </c>
      <c r="C659" s="2" t="s">
        <v>26</v>
      </c>
      <c r="D659" s="2" t="s">
        <v>18</v>
      </c>
      <c r="E659" s="5">
        <v>-27589</v>
      </c>
      <c r="F659" s="3" t="s">
        <v>311</v>
      </c>
      <c r="G659" s="3" t="s">
        <v>28</v>
      </c>
      <c r="H659" s="2" t="s">
        <v>29</v>
      </c>
      <c r="I659" s="2" t="s">
        <v>1787</v>
      </c>
      <c r="J659" s="3" t="str">
        <f>HYPERLINK("https://www.boe.es/gazeta/dias/1824/06/17/pdfs/GMD-1824-77.pdf#page=4","Abrir facsímil")</f>
        <v>Abrir facsímil</v>
      </c>
      <c r="K659" s="3" t="s">
        <v>31</v>
      </c>
    </row>
    <row r="660" spans="1:11" ht="42" customHeight="1">
      <c r="A660" s="2" t="s">
        <v>1788</v>
      </c>
      <c r="B660" s="2" t="s">
        <v>1788</v>
      </c>
      <c r="C660" s="2" t="s">
        <v>54</v>
      </c>
      <c r="D660" s="2" t="s">
        <v>55</v>
      </c>
      <c r="E660" s="5">
        <v>-27463</v>
      </c>
      <c r="F660" s="3" t="s">
        <v>409</v>
      </c>
      <c r="G660" s="3" t="s">
        <v>28</v>
      </c>
      <c r="H660" s="2" t="s">
        <v>29</v>
      </c>
      <c r="I660" s="2" t="s">
        <v>1789</v>
      </c>
      <c r="J660" s="3" t="str">
        <f>HYPERLINK("https://www.boe.es/gazeta/dias/1824/10/21/pdfs/GMD-1824-134.pdf#page=4","Abrir facsímil")</f>
        <v>Abrir facsímil</v>
      </c>
      <c r="K660" s="3" t="s">
        <v>31</v>
      </c>
    </row>
    <row r="661" spans="1:11" ht="42" customHeight="1">
      <c r="A661" s="2" t="s">
        <v>1790</v>
      </c>
      <c r="B661" s="2" t="s">
        <v>1791</v>
      </c>
      <c r="C661" s="2" t="s">
        <v>17</v>
      </c>
      <c r="D661" s="2" t="s">
        <v>18</v>
      </c>
      <c r="E661" s="5">
        <v>-27486</v>
      </c>
      <c r="F661" s="3" t="s">
        <v>160</v>
      </c>
      <c r="G661" s="3" t="s">
        <v>161</v>
      </c>
      <c r="H661" s="2" t="s">
        <v>29</v>
      </c>
      <c r="I661" s="2" t="s">
        <v>1792</v>
      </c>
      <c r="J661" s="3" t="str">
        <f>HYPERLINK("https://www.boe.es/gazeta/dias/1824/09/28/pdfs/GMD-1824-124.pdf#page=3","Abrir facsímil")</f>
        <v>Abrir facsímil</v>
      </c>
      <c r="K661" s="3" t="s">
        <v>31</v>
      </c>
    </row>
    <row r="662" spans="1:11" ht="42" customHeight="1">
      <c r="A662" s="2" t="s">
        <v>1793</v>
      </c>
      <c r="B662" s="2" t="s">
        <v>1794</v>
      </c>
      <c r="C662" s="2" t="s">
        <v>54</v>
      </c>
      <c r="D662" s="2" t="s">
        <v>55</v>
      </c>
      <c r="E662" s="5">
        <v>-27437</v>
      </c>
      <c r="F662" s="3" t="s">
        <v>45</v>
      </c>
      <c r="G662" s="3" t="s">
        <v>104</v>
      </c>
      <c r="H662" s="2" t="s">
        <v>29</v>
      </c>
      <c r="I662" s="2" t="s">
        <v>1795</v>
      </c>
      <c r="J662" s="3" t="str">
        <f>HYPERLINK("https://www.boe.es/gazeta/dias/1824/11/16/pdfs/GMD-1824-145.pdf#page=1","Abrir facsímil")</f>
        <v>Abrir facsímil</v>
      </c>
      <c r="K662" s="3" t="s">
        <v>31</v>
      </c>
    </row>
    <row r="663" spans="1:11" ht="42" customHeight="1">
      <c r="A663" s="2" t="s">
        <v>1796</v>
      </c>
      <c r="B663" s="2" t="s">
        <v>1797</v>
      </c>
      <c r="C663" s="2" t="s">
        <v>34</v>
      </c>
      <c r="D663" s="2" t="s">
        <v>35</v>
      </c>
      <c r="E663" s="5">
        <v>-27736</v>
      </c>
      <c r="F663" s="3" t="s">
        <v>56</v>
      </c>
      <c r="G663" s="3" t="s">
        <v>37</v>
      </c>
      <c r="H663" s="2" t="s">
        <v>29</v>
      </c>
      <c r="I663" s="2" t="s">
        <v>1798</v>
      </c>
      <c r="J663" s="3" t="str">
        <f>HYPERLINK("https://www.boe.es/gazeta/dias/1824/01/22/pdfs/GMD-1824-10.pdf#page=3","Abrir facsímil")</f>
        <v>Abrir facsímil</v>
      </c>
      <c r="K663" s="3" t="s">
        <v>31</v>
      </c>
    </row>
    <row r="664" spans="1:11" ht="42" customHeight="1">
      <c r="A664" s="2" t="s">
        <v>1799</v>
      </c>
      <c r="B664" s="2" t="s">
        <v>1800</v>
      </c>
      <c r="C664" s="2" t="s">
        <v>54</v>
      </c>
      <c r="D664" s="2" t="s">
        <v>55</v>
      </c>
      <c r="E664" s="5">
        <v>-27496</v>
      </c>
      <c r="F664" s="3" t="s">
        <v>1377</v>
      </c>
      <c r="G664" s="3" t="s">
        <v>28</v>
      </c>
      <c r="H664" s="2" t="s">
        <v>29</v>
      </c>
      <c r="I664" s="2" t="s">
        <v>1801</v>
      </c>
      <c r="J664" s="3" t="str">
        <f>HYPERLINK("https://www.boe.es/gazeta/dias/1824/09/18/pdfs/GMD-1824-120.pdf#page=4","Abrir facsímil")</f>
        <v>Abrir facsímil</v>
      </c>
      <c r="K664" s="3" t="s">
        <v>31</v>
      </c>
    </row>
    <row r="665" spans="1:11" ht="42" customHeight="1">
      <c r="A665" s="2" t="s">
        <v>1802</v>
      </c>
      <c r="B665" s="2" t="s">
        <v>1803</v>
      </c>
      <c r="C665" s="2" t="s">
        <v>17</v>
      </c>
      <c r="D665" s="2" t="s">
        <v>18</v>
      </c>
      <c r="E665" s="5">
        <v>-27451</v>
      </c>
      <c r="F665" s="3" t="s">
        <v>1644</v>
      </c>
      <c r="G665" s="3" t="s">
        <v>28</v>
      </c>
      <c r="H665" s="2" t="s">
        <v>29</v>
      </c>
      <c r="I665" s="2" t="s">
        <v>1804</v>
      </c>
      <c r="J665" s="3" t="str">
        <f>HYPERLINK("https://www.boe.es/gazeta/dias/1824/11/02/pdfs/GMD-1824-139.pdf#page=4","Abrir facsímil")</f>
        <v>Abrir facsímil</v>
      </c>
      <c r="K665" s="3" t="s">
        <v>31</v>
      </c>
    </row>
    <row r="666" spans="1:11" ht="42" customHeight="1">
      <c r="A666" s="2" t="s">
        <v>1805</v>
      </c>
      <c r="B666" s="2" t="s">
        <v>1806</v>
      </c>
      <c r="C666" s="2" t="s">
        <v>49</v>
      </c>
      <c r="D666" s="2" t="s">
        <v>18</v>
      </c>
      <c r="E666" s="5">
        <v>-27526</v>
      </c>
      <c r="F666" s="3" t="s">
        <v>144</v>
      </c>
      <c r="G666" s="3" t="s">
        <v>37</v>
      </c>
      <c r="H666" s="2" t="s">
        <v>29</v>
      </c>
      <c r="I666" s="2" t="s">
        <v>1807</v>
      </c>
      <c r="J666" s="3" t="str">
        <f>HYPERLINK("https://www.boe.es/gazeta/dias/1824/08/19/pdfs/GMD-1824-104.pdf#page=3","Abrir facsímil")</f>
        <v>Abrir facsímil</v>
      </c>
      <c r="K666" s="3" t="s">
        <v>31</v>
      </c>
    </row>
    <row r="667" spans="1:11" ht="42" customHeight="1">
      <c r="A667" s="2" t="s">
        <v>1808</v>
      </c>
      <c r="B667" s="2" t="s">
        <v>1809</v>
      </c>
      <c r="C667" s="2" t="s">
        <v>54</v>
      </c>
      <c r="D667" s="2" t="s">
        <v>55</v>
      </c>
      <c r="E667" s="5">
        <v>-27734</v>
      </c>
      <c r="F667" s="3" t="s">
        <v>449</v>
      </c>
      <c r="G667" s="3" t="s">
        <v>90</v>
      </c>
      <c r="H667" s="2" t="s">
        <v>29</v>
      </c>
      <c r="I667" s="2" t="s">
        <v>1810</v>
      </c>
      <c r="J667" s="3" t="str">
        <f>HYPERLINK("https://www.boe.es/gazeta/dias/1824/01/24/pdfs/GMD-1824-11.pdf#page=2","Abrir facsímil")</f>
        <v>Abrir facsímil</v>
      </c>
      <c r="K667" s="3" t="s">
        <v>31</v>
      </c>
    </row>
    <row r="668" spans="1:11" ht="42" customHeight="1">
      <c r="A668" s="2" t="s">
        <v>1811</v>
      </c>
      <c r="B668" s="2" t="s">
        <v>1812</v>
      </c>
      <c r="C668" s="2" t="s">
        <v>17</v>
      </c>
      <c r="D668" s="2" t="s">
        <v>18</v>
      </c>
      <c r="E668" s="5">
        <v>-27675</v>
      </c>
      <c r="F668" s="3" t="s">
        <v>330</v>
      </c>
      <c r="G668" s="3" t="s">
        <v>37</v>
      </c>
      <c r="H668" s="2" t="s">
        <v>29</v>
      </c>
      <c r="I668" s="2" t="s">
        <v>1813</v>
      </c>
      <c r="J668" s="3" t="str">
        <f>HYPERLINK("https://www.boe.es/gazeta/dias/1824/03/23/pdfs/GMD-1824-38.pdf#page=3","Abrir facsímil")</f>
        <v>Abrir facsímil</v>
      </c>
      <c r="K668" s="3" t="s">
        <v>31</v>
      </c>
    </row>
    <row r="669" spans="1:11" ht="42" customHeight="1">
      <c r="A669" s="2" t="s">
        <v>1811</v>
      </c>
      <c r="B669" s="2" t="s">
        <v>1812</v>
      </c>
      <c r="C669" s="2" t="s">
        <v>54</v>
      </c>
      <c r="D669" s="2" t="s">
        <v>55</v>
      </c>
      <c r="E669" s="5">
        <v>-27493</v>
      </c>
      <c r="F669" s="3" t="s">
        <v>63</v>
      </c>
      <c r="G669" s="3" t="s">
        <v>64</v>
      </c>
      <c r="H669" s="2" t="s">
        <v>29</v>
      </c>
      <c r="I669" s="2" t="s">
        <v>1814</v>
      </c>
      <c r="J669" s="3" t="str">
        <f>HYPERLINK("https://www.boe.es/gazeta/dias/1824/09/21/pdfs/GMD-1824-121.pdf#page=3","Abrir facsímil")</f>
        <v>Abrir facsímil</v>
      </c>
      <c r="K669" s="3" t="s">
        <v>31</v>
      </c>
    </row>
    <row r="670" spans="1:11" ht="42" customHeight="1">
      <c r="A670" s="2" t="s">
        <v>1815</v>
      </c>
      <c r="B670" s="2" t="s">
        <v>1816</v>
      </c>
      <c r="C670" s="2" t="s">
        <v>54</v>
      </c>
      <c r="D670" s="2" t="s">
        <v>55</v>
      </c>
      <c r="E670" s="5">
        <v>-27493</v>
      </c>
      <c r="F670" s="3" t="s">
        <v>63</v>
      </c>
      <c r="G670" s="3" t="s">
        <v>64</v>
      </c>
      <c r="H670" s="2" t="s">
        <v>29</v>
      </c>
      <c r="I670" s="2" t="s">
        <v>1817</v>
      </c>
      <c r="J670" s="3" t="str">
        <f>HYPERLINK("https://www.boe.es/gazeta/dias/1824/09/21/pdfs/GMD-1824-121.pdf#page=3","Abrir facsímil")</f>
        <v>Abrir facsímil</v>
      </c>
      <c r="K670" s="3" t="s">
        <v>31</v>
      </c>
    </row>
    <row r="671" spans="1:11" ht="42" customHeight="1">
      <c r="A671" s="2" t="s">
        <v>1818</v>
      </c>
      <c r="B671" s="2" t="s">
        <v>1819</v>
      </c>
      <c r="C671" s="2" t="s">
        <v>54</v>
      </c>
      <c r="D671" s="2" t="s">
        <v>55</v>
      </c>
      <c r="E671" s="5">
        <v>-27409</v>
      </c>
      <c r="F671" s="3" t="s">
        <v>85</v>
      </c>
      <c r="G671" s="3" t="s">
        <v>28</v>
      </c>
      <c r="H671" s="2" t="s">
        <v>29</v>
      </c>
      <c r="I671" s="2" t="s">
        <v>1820</v>
      </c>
      <c r="J671" s="3" t="str">
        <f>HYPERLINK("https://www.boe.es/gazeta/dias/1824/12/14/pdfs/GMD-1824-157.pdf#page=4","Abrir facsímil")</f>
        <v>Abrir facsímil</v>
      </c>
      <c r="K671" s="3" t="s">
        <v>31</v>
      </c>
    </row>
    <row r="672" spans="1:11" ht="42" customHeight="1">
      <c r="A672" s="2" t="s">
        <v>1821</v>
      </c>
      <c r="B672" s="2" t="s">
        <v>1822</v>
      </c>
      <c r="C672" s="2" t="s">
        <v>54</v>
      </c>
      <c r="D672" s="2" t="s">
        <v>55</v>
      </c>
      <c r="E672" s="5">
        <v>-27444</v>
      </c>
      <c r="F672" s="3" t="s">
        <v>1134</v>
      </c>
      <c r="G672" s="3" t="s">
        <v>28</v>
      </c>
      <c r="H672" s="2" t="s">
        <v>29</v>
      </c>
      <c r="I672" s="2" t="s">
        <v>1823</v>
      </c>
      <c r="J672" s="3" t="str">
        <f>HYPERLINK("https://www.boe.es/gazeta/dias/1824/11/09/pdfs/GMD-1824-142.pdf#page=4","Abrir facsímil")</f>
        <v>Abrir facsímil</v>
      </c>
      <c r="K672" s="3" t="s">
        <v>31</v>
      </c>
    </row>
    <row r="673" spans="1:11" ht="42" customHeight="1">
      <c r="A673" s="2" t="s">
        <v>1824</v>
      </c>
      <c r="B673" s="2" t="s">
        <v>1825</v>
      </c>
      <c r="C673" s="2" t="s">
        <v>17</v>
      </c>
      <c r="D673" s="2" t="s">
        <v>18</v>
      </c>
      <c r="E673" s="5">
        <v>-27419</v>
      </c>
      <c r="F673" s="3" t="s">
        <v>1180</v>
      </c>
      <c r="G673" s="3" t="s">
        <v>90</v>
      </c>
      <c r="H673" s="2" t="s">
        <v>29</v>
      </c>
      <c r="I673" s="2" t="s">
        <v>1826</v>
      </c>
      <c r="J673" s="3" t="str">
        <f>HYPERLINK("https://www.boe.es/gazeta/dias/1824/12/04/pdfs/GMD-1824-153.pdf#page=2","Abrir facsímil")</f>
        <v>Abrir facsímil</v>
      </c>
      <c r="K673" s="3" t="s">
        <v>31</v>
      </c>
    </row>
    <row r="674" spans="1:11" ht="42" customHeight="1">
      <c r="A674" s="2" t="s">
        <v>1827</v>
      </c>
      <c r="B674" s="2" t="s">
        <v>1828</v>
      </c>
      <c r="C674" s="2" t="s">
        <v>301</v>
      </c>
      <c r="D674" s="2" t="s">
        <v>18</v>
      </c>
      <c r="E674" s="5">
        <v>-27610</v>
      </c>
      <c r="F674" s="3" t="s">
        <v>586</v>
      </c>
      <c r="G674" s="3" t="s">
        <v>28</v>
      </c>
      <c r="H674" s="2" t="s">
        <v>21</v>
      </c>
      <c r="I674" s="2" t="s">
        <v>1829</v>
      </c>
      <c r="J674" s="3" t="str">
        <f>HYPERLINK("https://www.boe.es/gazeta/dias/1824/05/27/pdfs/GMD-1824-68.pdf#page=4","Abrir facsímil")</f>
        <v>Abrir facsímil</v>
      </c>
      <c r="K674" s="3" t="s">
        <v>23</v>
      </c>
    </row>
    <row r="675" spans="1:11" ht="42" customHeight="1">
      <c r="A675" s="2" t="s">
        <v>1830</v>
      </c>
      <c r="B675" s="2" t="s">
        <v>1831</v>
      </c>
      <c r="C675" s="2" t="s">
        <v>54</v>
      </c>
      <c r="D675" s="2" t="s">
        <v>55</v>
      </c>
      <c r="E675" s="5">
        <v>-27400</v>
      </c>
      <c r="F675" s="3" t="s">
        <v>108</v>
      </c>
      <c r="G675" s="3" t="s">
        <v>28</v>
      </c>
      <c r="H675" s="2" t="s">
        <v>29</v>
      </c>
      <c r="I675" s="2" t="s">
        <v>1832</v>
      </c>
      <c r="J675" s="3" t="str">
        <f>HYPERLINK("https://www.boe.es/gazeta/dias/1824/12/23/pdfs/GMD-1824-161.pdf#page=4","Abrir facsímil")</f>
        <v>Abrir facsímil</v>
      </c>
      <c r="K675" s="3" t="s">
        <v>31</v>
      </c>
    </row>
    <row r="676" spans="1:11" ht="42" customHeight="1">
      <c r="A676" s="2" t="s">
        <v>1833</v>
      </c>
      <c r="B676" s="2" t="s">
        <v>1834</v>
      </c>
      <c r="C676" s="2" t="s">
        <v>17</v>
      </c>
      <c r="D676" s="2" t="s">
        <v>18</v>
      </c>
      <c r="E676" s="5">
        <v>-27416</v>
      </c>
      <c r="F676" s="3" t="s">
        <v>115</v>
      </c>
      <c r="G676" s="3" t="s">
        <v>37</v>
      </c>
      <c r="H676" s="2" t="s">
        <v>29</v>
      </c>
      <c r="I676" s="2" t="s">
        <v>1835</v>
      </c>
      <c r="J676" s="3" t="str">
        <f>HYPERLINK("https://www.boe.es/gazeta/dias/1824/12/07/pdfs/GMD-1824-154.pdf#page=3","Abrir facsímil")</f>
        <v>Abrir facsímil</v>
      </c>
      <c r="K676" s="3" t="s">
        <v>31</v>
      </c>
    </row>
    <row r="677" spans="1:11" ht="42" customHeight="1">
      <c r="A677" s="2" t="s">
        <v>1836</v>
      </c>
      <c r="B677" s="2" t="s">
        <v>1837</v>
      </c>
      <c r="C677" s="2" t="s">
        <v>17</v>
      </c>
      <c r="D677" s="2" t="s">
        <v>18</v>
      </c>
      <c r="E677" s="5">
        <v>-27512</v>
      </c>
      <c r="F677" s="3" t="s">
        <v>36</v>
      </c>
      <c r="G677" s="3" t="s">
        <v>37</v>
      </c>
      <c r="H677" s="2" t="s">
        <v>29</v>
      </c>
      <c r="I677" s="2" t="s">
        <v>1838</v>
      </c>
      <c r="J677" s="3" t="str">
        <f>HYPERLINK("https://www.boe.es/gazeta/dias/1824/09/02/pdfs/GMD-1824-113.pdf#page=3","Abrir facsímil")</f>
        <v>Abrir facsímil</v>
      </c>
      <c r="K677" s="3" t="s">
        <v>31</v>
      </c>
    </row>
    <row r="678" spans="1:11" ht="42" customHeight="1">
      <c r="A678" s="2" t="s">
        <v>1839</v>
      </c>
      <c r="B678" s="2" t="s">
        <v>1839</v>
      </c>
      <c r="C678" s="2" t="s">
        <v>54</v>
      </c>
      <c r="D678" s="2" t="s">
        <v>55</v>
      </c>
      <c r="E678" s="5">
        <v>-27493</v>
      </c>
      <c r="F678" s="3" t="s">
        <v>63</v>
      </c>
      <c r="G678" s="3" t="s">
        <v>1488</v>
      </c>
      <c r="H678" s="2" t="s">
        <v>29</v>
      </c>
      <c r="I678" s="2" t="s">
        <v>1840</v>
      </c>
      <c r="J678" s="3" t="str">
        <f>HYPERLINK("https://www.boe.es/gazeta/dias/1824/09/21/pdfs/GMD-1824-121.pdf#page=4","Abrir facsímil")</f>
        <v>Abrir facsímil</v>
      </c>
      <c r="K678" s="3" t="s">
        <v>31</v>
      </c>
    </row>
    <row r="679" spans="1:11" ht="42" customHeight="1">
      <c r="A679" s="2" t="s">
        <v>1839</v>
      </c>
      <c r="B679" s="2" t="s">
        <v>1839</v>
      </c>
      <c r="C679" s="2" t="s">
        <v>54</v>
      </c>
      <c r="D679" s="2" t="s">
        <v>55</v>
      </c>
      <c r="E679" s="5">
        <v>-27484</v>
      </c>
      <c r="F679" s="3" t="s">
        <v>659</v>
      </c>
      <c r="G679" s="3" t="s">
        <v>37</v>
      </c>
      <c r="H679" s="2" t="s">
        <v>29</v>
      </c>
      <c r="I679" s="2" t="s">
        <v>1841</v>
      </c>
      <c r="J679" s="3" t="str">
        <f>HYPERLINK("https://www.boe.es/gazeta/dias/1824/09/30/pdfs/GMD-1824-125.pdf#page=3","Abrir facsímil")</f>
        <v>Abrir facsímil</v>
      </c>
      <c r="K679" s="3" t="s">
        <v>31</v>
      </c>
    </row>
    <row r="680" spans="1:11" ht="42" customHeight="1">
      <c r="A680" s="2" t="s">
        <v>1842</v>
      </c>
      <c r="B680" s="2" t="s">
        <v>1843</v>
      </c>
      <c r="C680" s="2" t="s">
        <v>26</v>
      </c>
      <c r="D680" s="2" t="s">
        <v>18</v>
      </c>
      <c r="E680" s="5">
        <v>-27435</v>
      </c>
      <c r="F680" s="3" t="s">
        <v>19</v>
      </c>
      <c r="G680" s="3" t="s">
        <v>37</v>
      </c>
      <c r="H680" s="2" t="s">
        <v>29</v>
      </c>
      <c r="I680" s="2" t="s">
        <v>1844</v>
      </c>
      <c r="J680" s="3" t="str">
        <f>HYPERLINK("https://www.boe.es/gazeta/dias/1824/11/18/pdfs/GMD-1824-146.pdf#page=3","Abrir facsímil")</f>
        <v>Abrir facsímil</v>
      </c>
      <c r="K680" s="3" t="s">
        <v>31</v>
      </c>
    </row>
    <row r="681" spans="1:11" ht="42" customHeight="1">
      <c r="A681" s="2" t="s">
        <v>1845</v>
      </c>
      <c r="B681" s="2" t="s">
        <v>1846</v>
      </c>
      <c r="C681" s="2" t="s">
        <v>54</v>
      </c>
      <c r="D681" s="2" t="s">
        <v>55</v>
      </c>
      <c r="E681" s="5">
        <v>-27489</v>
      </c>
      <c r="F681" s="3" t="s">
        <v>59</v>
      </c>
      <c r="G681" s="3" t="s">
        <v>28</v>
      </c>
      <c r="H681" s="2" t="s">
        <v>29</v>
      </c>
      <c r="I681" s="2" t="s">
        <v>1847</v>
      </c>
      <c r="J681" s="3" t="str">
        <f>HYPERLINK("https://www.boe.es/gazeta/dias/1824/09/25/pdfs/GMD-1824-123.pdf#page=4","Abrir facsímil")</f>
        <v>Abrir facsímil</v>
      </c>
      <c r="K681" s="3" t="s">
        <v>31</v>
      </c>
    </row>
    <row r="682" spans="1:11" ht="42" customHeight="1">
      <c r="A682" s="2" t="s">
        <v>1848</v>
      </c>
      <c r="B682" s="2" t="s">
        <v>1849</v>
      </c>
      <c r="C682" s="2" t="s">
        <v>34</v>
      </c>
      <c r="D682" s="2" t="s">
        <v>35</v>
      </c>
      <c r="E682" s="5">
        <v>-27713</v>
      </c>
      <c r="F682" s="3" t="s">
        <v>371</v>
      </c>
      <c r="G682" s="3" t="s">
        <v>28</v>
      </c>
      <c r="H682" s="2" t="s">
        <v>29</v>
      </c>
      <c r="I682" s="2" t="s">
        <v>1850</v>
      </c>
      <c r="J682" s="3" t="str">
        <f>HYPERLINK("https://www.boe.es/gazeta/dias/1824/02/14/pdfs/GMD-1824-21.pdf#page=4","Abrir facsímil")</f>
        <v>Abrir facsímil</v>
      </c>
      <c r="K682" s="3" t="s">
        <v>31</v>
      </c>
    </row>
    <row r="683" spans="1:11" ht="42" customHeight="1">
      <c r="A683" s="2" t="s">
        <v>1848</v>
      </c>
      <c r="B683" s="2" t="s">
        <v>1849</v>
      </c>
      <c r="C683" s="2" t="s">
        <v>54</v>
      </c>
      <c r="D683" s="2" t="s">
        <v>55</v>
      </c>
      <c r="E683" s="5">
        <v>-27696</v>
      </c>
      <c r="F683" s="3" t="s">
        <v>872</v>
      </c>
      <c r="G683" s="3" t="s">
        <v>28</v>
      </c>
      <c r="H683" s="2" t="s">
        <v>29</v>
      </c>
      <c r="I683" s="2" t="s">
        <v>1851</v>
      </c>
      <c r="J683" s="3" t="str">
        <f>HYPERLINK("https://www.boe.es/gazeta/dias/1824/03/02/pdfs/GMD-1824-28.pdf#page=4","Abrir facsímil")</f>
        <v>Abrir facsímil</v>
      </c>
      <c r="K683" s="3" t="s">
        <v>31</v>
      </c>
    </row>
    <row r="684" spans="1:11" ht="42" customHeight="1">
      <c r="A684" s="2" t="s">
        <v>1848</v>
      </c>
      <c r="B684" s="2" t="s">
        <v>1849</v>
      </c>
      <c r="C684" s="2" t="s">
        <v>34</v>
      </c>
      <c r="D684" s="2" t="s">
        <v>35</v>
      </c>
      <c r="E684" s="5">
        <v>-27629</v>
      </c>
      <c r="F684" s="3" t="s">
        <v>429</v>
      </c>
      <c r="G684" s="3" t="s">
        <v>28</v>
      </c>
      <c r="H684" s="2" t="s">
        <v>29</v>
      </c>
      <c r="I684" s="2" t="s">
        <v>1852</v>
      </c>
      <c r="J684" s="3" t="str">
        <f>HYPERLINK("https://www.boe.es/gazeta/dias/1824/05/08/pdfs/GMD-1824-59.pdf#page=4","Abrir facsímil")</f>
        <v>Abrir facsímil</v>
      </c>
      <c r="K684" s="3" t="s">
        <v>31</v>
      </c>
    </row>
    <row r="685" spans="1:11" ht="42" customHeight="1">
      <c r="A685" s="2" t="s">
        <v>1853</v>
      </c>
      <c r="B685" s="2" t="s">
        <v>1854</v>
      </c>
      <c r="C685" s="2" t="s">
        <v>54</v>
      </c>
      <c r="D685" s="2" t="s">
        <v>55</v>
      </c>
      <c r="E685" s="5">
        <v>-27493</v>
      </c>
      <c r="F685" s="3" t="s">
        <v>63</v>
      </c>
      <c r="G685" s="3" t="s">
        <v>64</v>
      </c>
      <c r="H685" s="2" t="s">
        <v>29</v>
      </c>
      <c r="I685" s="2" t="s">
        <v>1855</v>
      </c>
      <c r="J685" s="3" t="str">
        <f>HYPERLINK("https://www.boe.es/gazeta/dias/1824/09/21/pdfs/GMD-1824-121.pdf#page=3","Abrir facsímil")</f>
        <v>Abrir facsímil</v>
      </c>
      <c r="K685" s="3" t="s">
        <v>31</v>
      </c>
    </row>
    <row r="686" spans="1:11" ht="42" customHeight="1">
      <c r="A686" s="2" t="s">
        <v>1856</v>
      </c>
      <c r="B686" s="2" t="s">
        <v>1857</v>
      </c>
      <c r="C686" s="2" t="s">
        <v>54</v>
      </c>
      <c r="D686" s="2" t="s">
        <v>55</v>
      </c>
      <c r="E686" s="5">
        <v>-27409</v>
      </c>
      <c r="F686" s="3" t="s">
        <v>85</v>
      </c>
      <c r="G686" s="3" t="s">
        <v>28</v>
      </c>
      <c r="H686" s="2" t="s">
        <v>29</v>
      </c>
      <c r="I686" s="2" t="s">
        <v>1858</v>
      </c>
      <c r="J686" s="3" t="str">
        <f>HYPERLINK("https://www.boe.es/gazeta/dias/1824/12/14/pdfs/GMD-1824-157.pdf#page=4","Abrir facsímil")</f>
        <v>Abrir facsímil</v>
      </c>
      <c r="K686" s="3" t="s">
        <v>31</v>
      </c>
    </row>
    <row r="687" spans="1:11" ht="42" customHeight="1">
      <c r="A687" s="2" t="s">
        <v>1859</v>
      </c>
      <c r="B687" s="2" t="s">
        <v>1860</v>
      </c>
      <c r="C687" s="2" t="s">
        <v>17</v>
      </c>
      <c r="D687" s="2" t="s">
        <v>18</v>
      </c>
      <c r="E687" s="5">
        <v>-27724</v>
      </c>
      <c r="F687" s="3" t="s">
        <v>708</v>
      </c>
      <c r="G687" s="3" t="s">
        <v>1475</v>
      </c>
      <c r="H687" s="2" t="s">
        <v>29</v>
      </c>
      <c r="I687" s="2" t="s">
        <v>1861</v>
      </c>
      <c r="J687" s="3" t="str">
        <f>HYPERLINK("https://www.boe.es/gazeta/dias/1824/02/03/pdfs/GMD-1824-16.pdf#page=4","Abrir facsímil")</f>
        <v>Abrir facsímil</v>
      </c>
      <c r="K687" s="3" t="s">
        <v>31</v>
      </c>
    </row>
    <row r="688" spans="1:11" ht="42" customHeight="1">
      <c r="A688" s="2" t="s">
        <v>1859</v>
      </c>
      <c r="B688" s="2" t="s">
        <v>1860</v>
      </c>
      <c r="C688" s="2" t="s">
        <v>54</v>
      </c>
      <c r="D688" s="2" t="s">
        <v>55</v>
      </c>
      <c r="E688" s="5">
        <v>-27692</v>
      </c>
      <c r="F688" s="3" t="s">
        <v>295</v>
      </c>
      <c r="G688" s="3" t="s">
        <v>37</v>
      </c>
      <c r="H688" s="2" t="s">
        <v>29</v>
      </c>
      <c r="I688" s="2" t="s">
        <v>1862</v>
      </c>
      <c r="J688" s="3" t="str">
        <f>HYPERLINK("https://www.boe.es/gazeta/dias/1824/03/06/pdfs/GMD-1824-30.pdf#page=3","Abrir facsímil")</f>
        <v>Abrir facsímil</v>
      </c>
      <c r="K688" s="3" t="s">
        <v>31</v>
      </c>
    </row>
    <row r="689" spans="1:11" ht="42" customHeight="1">
      <c r="A689" s="2" t="s">
        <v>1863</v>
      </c>
      <c r="B689" s="2" t="s">
        <v>1863</v>
      </c>
      <c r="C689" s="2" t="s">
        <v>26</v>
      </c>
      <c r="D689" s="2" t="s">
        <v>18</v>
      </c>
      <c r="E689" s="5">
        <v>-27547</v>
      </c>
      <c r="F689" s="3" t="s">
        <v>156</v>
      </c>
      <c r="G689" s="3" t="s">
        <v>28</v>
      </c>
      <c r="H689" s="2" t="s">
        <v>29</v>
      </c>
      <c r="I689" s="2" t="s">
        <v>1864</v>
      </c>
      <c r="J689" s="3" t="str">
        <f>HYPERLINK("https://www.boe.es/gazeta/dias/1824/07/29/pdfs/GMD-1824-95.pdf#page=4","Abrir facsímil")</f>
        <v>Abrir facsímil</v>
      </c>
      <c r="K689" s="3" t="s">
        <v>31</v>
      </c>
    </row>
    <row r="690" spans="1:11" ht="42" customHeight="1">
      <c r="A690" s="2" t="s">
        <v>1865</v>
      </c>
      <c r="B690" s="2" t="s">
        <v>1866</v>
      </c>
      <c r="C690" s="2" t="s">
        <v>54</v>
      </c>
      <c r="D690" s="2" t="s">
        <v>55</v>
      </c>
      <c r="E690" s="5">
        <v>-27659</v>
      </c>
      <c r="F690" s="3" t="s">
        <v>215</v>
      </c>
      <c r="G690" s="3" t="s">
        <v>28</v>
      </c>
      <c r="H690" s="2" t="s">
        <v>29</v>
      </c>
      <c r="I690" s="2" t="s">
        <v>1867</v>
      </c>
      <c r="J690" s="3" t="str">
        <f>HYPERLINK("https://www.boe.es/gazeta/dias/1824/04/08/pdfs/GMD-1824-46.pdf#page=4","Abrir facsímil")</f>
        <v>Abrir facsímil</v>
      </c>
      <c r="K690" s="3" t="s">
        <v>31</v>
      </c>
    </row>
    <row r="691" spans="1:11" ht="42" customHeight="1">
      <c r="A691" s="2" t="s">
        <v>1868</v>
      </c>
      <c r="B691" s="2" t="s">
        <v>1869</v>
      </c>
      <c r="C691" s="2" t="s">
        <v>54</v>
      </c>
      <c r="D691" s="2" t="s">
        <v>55</v>
      </c>
      <c r="E691" s="5">
        <v>-27456</v>
      </c>
      <c r="F691" s="3" t="s">
        <v>119</v>
      </c>
      <c r="G691" s="3" t="s">
        <v>90</v>
      </c>
      <c r="H691" s="2" t="s">
        <v>29</v>
      </c>
      <c r="I691" s="2" t="s">
        <v>1870</v>
      </c>
      <c r="J691" s="3" t="str">
        <f>HYPERLINK("https://www.boe.es/gazeta/dias/1824/10/28/pdfs/GMD-1824-137.pdf#page=2","Abrir facsímil")</f>
        <v>Abrir facsímil</v>
      </c>
      <c r="K691" s="3" t="s">
        <v>31</v>
      </c>
    </row>
    <row r="692" spans="1:11" ht="42" customHeight="1">
      <c r="A692" s="2" t="s">
        <v>1871</v>
      </c>
      <c r="B692" s="2" t="s">
        <v>1872</v>
      </c>
      <c r="C692" s="2" t="s">
        <v>54</v>
      </c>
      <c r="D692" s="2" t="s">
        <v>55</v>
      </c>
      <c r="E692" s="5">
        <v>-27493</v>
      </c>
      <c r="F692" s="3" t="s">
        <v>63</v>
      </c>
      <c r="G692" s="3" t="s">
        <v>64</v>
      </c>
      <c r="H692" s="2" t="s">
        <v>29</v>
      </c>
      <c r="I692" s="2" t="s">
        <v>1873</v>
      </c>
      <c r="J692" s="3" t="str">
        <f>HYPERLINK("https://www.boe.es/gazeta/dias/1824/09/21/pdfs/GMD-1824-121.pdf#page=3","Abrir facsímil")</f>
        <v>Abrir facsímil</v>
      </c>
      <c r="K692" s="3" t="s">
        <v>31</v>
      </c>
    </row>
    <row r="693" spans="1:11" ht="42" customHeight="1">
      <c r="A693" s="2" t="s">
        <v>1874</v>
      </c>
      <c r="B693" s="2" t="s">
        <v>1875</v>
      </c>
      <c r="C693" s="2" t="s">
        <v>49</v>
      </c>
      <c r="D693" s="2" t="s">
        <v>18</v>
      </c>
      <c r="E693" s="5">
        <v>-27580</v>
      </c>
      <c r="F693" s="3" t="s">
        <v>231</v>
      </c>
      <c r="G693" s="3" t="s">
        <v>37</v>
      </c>
      <c r="H693" s="2" t="s">
        <v>29</v>
      </c>
      <c r="I693" s="2" t="s">
        <v>1876</v>
      </c>
      <c r="J693" s="3" t="str">
        <f>HYPERLINK("https://www.boe.es/gazeta/dias/1824/06/26/pdfs/GMD-1824-81.pdf#page=3","Abrir facsímil")</f>
        <v>Abrir facsímil</v>
      </c>
      <c r="K693" s="3" t="s">
        <v>31</v>
      </c>
    </row>
    <row r="694" spans="1:11" ht="42" customHeight="1">
      <c r="A694" s="2" t="s">
        <v>1877</v>
      </c>
      <c r="B694" s="2" t="s">
        <v>1877</v>
      </c>
      <c r="C694" s="2" t="s">
        <v>54</v>
      </c>
      <c r="D694" s="2" t="s">
        <v>55</v>
      </c>
      <c r="E694" s="5">
        <v>-27631</v>
      </c>
      <c r="F694" s="3" t="s">
        <v>322</v>
      </c>
      <c r="G694" s="3" t="s">
        <v>28</v>
      </c>
      <c r="H694" s="2" t="s">
        <v>29</v>
      </c>
      <c r="I694" s="2" t="s">
        <v>1878</v>
      </c>
      <c r="J694" s="3" t="str">
        <f>HYPERLINK("https://www.boe.es/gazeta/dias/1824/05/06/pdfs/GMD-1824-58.pdf#page=4","Abrir facsímil")</f>
        <v>Abrir facsímil</v>
      </c>
      <c r="K694" s="3" t="s">
        <v>31</v>
      </c>
    </row>
    <row r="695" spans="1:11" ht="42" customHeight="1">
      <c r="A695" s="2" t="s">
        <v>1879</v>
      </c>
      <c r="B695" s="2" t="s">
        <v>1880</v>
      </c>
      <c r="C695" s="2" t="s">
        <v>54</v>
      </c>
      <c r="D695" s="2" t="s">
        <v>55</v>
      </c>
      <c r="E695" s="5">
        <v>-27727</v>
      </c>
      <c r="F695" s="3" t="s">
        <v>452</v>
      </c>
      <c r="G695" s="3" t="s">
        <v>28</v>
      </c>
      <c r="H695" s="2" t="s">
        <v>29</v>
      </c>
      <c r="I695" s="2" t="s">
        <v>1881</v>
      </c>
      <c r="J695" s="3" t="str">
        <f>HYPERLINK("https://www.boe.es/gazeta/dias/1824/01/31/pdfs/GMD-1824-14.pdf#page=4","Abrir facsímil")</f>
        <v>Abrir facsímil</v>
      </c>
      <c r="K695" s="3" t="s">
        <v>31</v>
      </c>
    </row>
    <row r="696" spans="1:11" ht="42" customHeight="1">
      <c r="A696" s="2" t="s">
        <v>1879</v>
      </c>
      <c r="B696" s="2" t="s">
        <v>1880</v>
      </c>
      <c r="C696" s="2" t="s">
        <v>54</v>
      </c>
      <c r="D696" s="2" t="s">
        <v>55</v>
      </c>
      <c r="E696" s="5">
        <v>-27589</v>
      </c>
      <c r="F696" s="3" t="s">
        <v>311</v>
      </c>
      <c r="G696" s="3" t="s">
        <v>28</v>
      </c>
      <c r="H696" s="2" t="s">
        <v>29</v>
      </c>
      <c r="I696" s="2" t="s">
        <v>1882</v>
      </c>
      <c r="J696" s="3" t="str">
        <f>HYPERLINK("https://www.boe.es/gazeta/dias/1824/06/17/pdfs/GMD-1824-77.pdf#page=4","Abrir facsímil")</f>
        <v>Abrir facsímil</v>
      </c>
      <c r="K696" s="3" t="s">
        <v>31</v>
      </c>
    </row>
    <row r="697" spans="1:11" ht="42" customHeight="1">
      <c r="A697" s="2" t="s">
        <v>1883</v>
      </c>
      <c r="B697" s="2" t="s">
        <v>1883</v>
      </c>
      <c r="C697" s="2" t="s">
        <v>54</v>
      </c>
      <c r="D697" s="2" t="s">
        <v>55</v>
      </c>
      <c r="E697" s="5">
        <v>-27489</v>
      </c>
      <c r="F697" s="3" t="s">
        <v>59</v>
      </c>
      <c r="G697" s="3" t="s">
        <v>28</v>
      </c>
      <c r="H697" s="2" t="s">
        <v>29</v>
      </c>
      <c r="I697" s="2" t="s">
        <v>1884</v>
      </c>
      <c r="J697" s="3" t="str">
        <f>HYPERLINK("https://www.boe.es/gazeta/dias/1824/09/25/pdfs/GMD-1824-123.pdf#page=4","Abrir facsímil")</f>
        <v>Abrir facsímil</v>
      </c>
      <c r="K697" s="3" t="s">
        <v>31</v>
      </c>
    </row>
    <row r="698" spans="1:11" ht="42" customHeight="1">
      <c r="A698" s="2" t="s">
        <v>1885</v>
      </c>
      <c r="B698" s="2" t="s">
        <v>1885</v>
      </c>
      <c r="C698" s="2" t="s">
        <v>72</v>
      </c>
      <c r="D698" s="2" t="s">
        <v>18</v>
      </c>
      <c r="E698" s="5">
        <v>-27640</v>
      </c>
      <c r="F698" s="3" t="s">
        <v>281</v>
      </c>
      <c r="G698" s="3" t="s">
        <v>28</v>
      </c>
      <c r="H698" s="2" t="s">
        <v>29</v>
      </c>
      <c r="I698" s="2" t="s">
        <v>1886</v>
      </c>
      <c r="J698" s="3" t="str">
        <f>HYPERLINK("https://www.boe.es/gazeta/dias/1824/04/27/pdfs/GMD-1824-54.pdf#page=4","Abrir facsímil")</f>
        <v>Abrir facsímil</v>
      </c>
      <c r="K698" s="3" t="s">
        <v>31</v>
      </c>
    </row>
    <row r="699" spans="1:11" ht="42" customHeight="1">
      <c r="A699" s="2" t="s">
        <v>1887</v>
      </c>
      <c r="B699" s="2" t="s">
        <v>1887</v>
      </c>
      <c r="C699" s="2" t="s">
        <v>54</v>
      </c>
      <c r="D699" s="2" t="s">
        <v>55</v>
      </c>
      <c r="E699" s="5">
        <v>-27573</v>
      </c>
      <c r="F699" s="3" t="s">
        <v>390</v>
      </c>
      <c r="G699" s="3" t="s">
        <v>37</v>
      </c>
      <c r="H699" s="2" t="s">
        <v>29</v>
      </c>
      <c r="I699" s="2" t="s">
        <v>1888</v>
      </c>
      <c r="J699" s="3" t="str">
        <f>HYPERLINK("https://www.boe.es/gazeta/dias/1824/07/03/pdfs/GMD-1824-84.pdf#page=3","Abrir facsímil")</f>
        <v>Abrir facsímil</v>
      </c>
      <c r="K699" s="3" t="s">
        <v>31</v>
      </c>
    </row>
    <row r="700" spans="1:11" ht="42" customHeight="1">
      <c r="A700" s="2" t="s">
        <v>1887</v>
      </c>
      <c r="B700" s="2" t="s">
        <v>1887</v>
      </c>
      <c r="C700" s="2" t="s">
        <v>54</v>
      </c>
      <c r="D700" s="2" t="s">
        <v>55</v>
      </c>
      <c r="E700" s="5">
        <v>-27395</v>
      </c>
      <c r="F700" s="3" t="s">
        <v>817</v>
      </c>
      <c r="G700" s="3" t="s">
        <v>37</v>
      </c>
      <c r="H700" s="2" t="s">
        <v>29</v>
      </c>
      <c r="I700" s="2" t="s">
        <v>1889</v>
      </c>
      <c r="J700" s="3" t="str">
        <f>HYPERLINK("https://www.boe.es/gazeta/dias/1824/12/28/pdfs/GMD-1824-163.pdf#page=3","Abrir facsímil")</f>
        <v>Abrir facsímil</v>
      </c>
      <c r="K700" s="3" t="s">
        <v>31</v>
      </c>
    </row>
    <row r="701" spans="1:11" ht="42" customHeight="1">
      <c r="A701" s="2" t="s">
        <v>1890</v>
      </c>
      <c r="B701" s="2" t="s">
        <v>1891</v>
      </c>
      <c r="C701" s="2" t="s">
        <v>17</v>
      </c>
      <c r="D701" s="2" t="s">
        <v>18</v>
      </c>
      <c r="E701" s="5">
        <v>-27440</v>
      </c>
      <c r="F701" s="3" t="s">
        <v>127</v>
      </c>
      <c r="G701" s="3" t="s">
        <v>128</v>
      </c>
      <c r="H701" s="2" t="s">
        <v>29</v>
      </c>
      <c r="I701" s="2" t="s">
        <v>1892</v>
      </c>
      <c r="J701" s="3" t="str">
        <f>HYPERLINK("https://www.boe.es/gazeta/dias/1824/11/13/pdfs/GMD-1824-144.pdf#page=3","Abrir facsímil")</f>
        <v>Abrir facsímil</v>
      </c>
      <c r="K701" s="3" t="s">
        <v>31</v>
      </c>
    </row>
    <row r="702" spans="1:11" ht="42" customHeight="1">
      <c r="A702" s="2" t="s">
        <v>1893</v>
      </c>
      <c r="B702" s="2" t="s">
        <v>1894</v>
      </c>
      <c r="C702" s="2" t="s">
        <v>34</v>
      </c>
      <c r="D702" s="2" t="s">
        <v>35</v>
      </c>
      <c r="E702" s="5">
        <v>-27612</v>
      </c>
      <c r="F702" s="3" t="s">
        <v>1383</v>
      </c>
      <c r="G702" s="3" t="s">
        <v>104</v>
      </c>
      <c r="H702" s="2" t="s">
        <v>21</v>
      </c>
      <c r="I702" s="2" t="s">
        <v>1895</v>
      </c>
      <c r="J702" s="3" t="str">
        <f>HYPERLINK("https://www.boe.es/gazeta/dias/1824/05/25/pdfs/GMD-1824-67.pdf#page=1","Abrir facsímil")</f>
        <v>Abrir facsímil</v>
      </c>
      <c r="K702" s="3" t="s">
        <v>23</v>
      </c>
    </row>
    <row r="703" spans="1:11" ht="42" customHeight="1">
      <c r="A703" s="2" t="s">
        <v>1896</v>
      </c>
      <c r="B703" s="2" t="s">
        <v>1896</v>
      </c>
      <c r="C703" s="2" t="s">
        <v>54</v>
      </c>
      <c r="D703" s="2" t="s">
        <v>55</v>
      </c>
      <c r="E703" s="5">
        <v>-27727</v>
      </c>
      <c r="F703" s="3" t="s">
        <v>452</v>
      </c>
      <c r="G703" s="3" t="s">
        <v>28</v>
      </c>
      <c r="H703" s="2" t="s">
        <v>29</v>
      </c>
      <c r="I703" s="2" t="s">
        <v>1897</v>
      </c>
      <c r="J703" s="3" t="str">
        <f>HYPERLINK("https://www.boe.es/gazeta/dias/1824/01/31/pdfs/GMD-1824-14.pdf#page=4","Abrir facsímil")</f>
        <v>Abrir facsímil</v>
      </c>
      <c r="K703" s="3" t="s">
        <v>31</v>
      </c>
    </row>
    <row r="704" spans="1:11" ht="42" customHeight="1">
      <c r="A704" s="2" t="s">
        <v>1898</v>
      </c>
      <c r="B704" s="2" t="s">
        <v>1898</v>
      </c>
      <c r="C704" s="2" t="s">
        <v>17</v>
      </c>
      <c r="D704" s="2" t="s">
        <v>18</v>
      </c>
      <c r="E704" s="5">
        <v>-27517</v>
      </c>
      <c r="F704" s="3" t="s">
        <v>173</v>
      </c>
      <c r="G704" s="3" t="s">
        <v>28</v>
      </c>
      <c r="H704" s="2" t="s">
        <v>29</v>
      </c>
      <c r="I704" s="2" t="s">
        <v>1899</v>
      </c>
      <c r="J704" s="3" t="str">
        <f>HYPERLINK("https://www.boe.es/gazeta/dias/1824/08/28/pdfs/GMD-1824-110.pdf#page=4","Abrir facsímil")</f>
        <v>Abrir facsímil</v>
      </c>
      <c r="K704" s="3" t="s">
        <v>31</v>
      </c>
    </row>
    <row r="705" spans="1:11" ht="42" customHeight="1">
      <c r="A705" s="2" t="s">
        <v>1900</v>
      </c>
      <c r="B705" s="2" t="s">
        <v>1901</v>
      </c>
      <c r="C705" s="2" t="s">
        <v>54</v>
      </c>
      <c r="D705" s="2" t="s">
        <v>55</v>
      </c>
      <c r="E705" s="5">
        <v>-27398</v>
      </c>
      <c r="F705" s="3" t="s">
        <v>387</v>
      </c>
      <c r="G705" s="3" t="s">
        <v>37</v>
      </c>
      <c r="H705" s="2" t="s">
        <v>29</v>
      </c>
      <c r="I705" s="2" t="s">
        <v>1902</v>
      </c>
      <c r="J705" s="3" t="str">
        <f>HYPERLINK("https://www.boe.es/gazeta/dias/1824/12/25/pdfs/GMD-1824-162.pdf#page=3","Abrir facsímil")</f>
        <v>Abrir facsímil</v>
      </c>
      <c r="K705" s="3" t="s">
        <v>31</v>
      </c>
    </row>
    <row r="706" spans="1:11" ht="42" customHeight="1">
      <c r="A706" s="2" t="s">
        <v>1903</v>
      </c>
      <c r="B706" s="2" t="s">
        <v>1903</v>
      </c>
      <c r="C706" s="2" t="s">
        <v>54</v>
      </c>
      <c r="D706" s="2" t="s">
        <v>55</v>
      </c>
      <c r="E706" s="5">
        <v>-27412</v>
      </c>
      <c r="F706" s="3" t="s">
        <v>73</v>
      </c>
      <c r="G706" s="3" t="s">
        <v>28</v>
      </c>
      <c r="H706" s="2" t="s">
        <v>29</v>
      </c>
      <c r="I706" s="2" t="s">
        <v>1904</v>
      </c>
      <c r="J706" s="3" t="str">
        <f>HYPERLINK("https://www.boe.es/gazeta/dias/1824/12/11/pdfs/GMD-1824-156.pdf#page=4","Abrir facsímil")</f>
        <v>Abrir facsímil</v>
      </c>
      <c r="K706" s="3" t="s">
        <v>31</v>
      </c>
    </row>
    <row r="707" spans="1:11" ht="42" customHeight="1">
      <c r="A707" s="2" t="s">
        <v>1905</v>
      </c>
      <c r="B707" s="2" t="s">
        <v>1906</v>
      </c>
      <c r="C707" s="2" t="s">
        <v>17</v>
      </c>
      <c r="D707" s="2" t="s">
        <v>18</v>
      </c>
      <c r="E707" s="5">
        <v>-27454</v>
      </c>
      <c r="F707" s="3" t="s">
        <v>318</v>
      </c>
      <c r="G707" s="3" t="s">
        <v>37</v>
      </c>
      <c r="H707" s="2" t="s">
        <v>29</v>
      </c>
      <c r="I707" s="2" t="s">
        <v>1907</v>
      </c>
      <c r="J707" s="3" t="str">
        <f>HYPERLINK("https://www.boe.es/gazeta/dias/1824/10/30/pdfs/GMD-1824-138.pdf#page=3","Abrir facsímil")</f>
        <v>Abrir facsímil</v>
      </c>
      <c r="K707" s="3" t="s">
        <v>31</v>
      </c>
    </row>
    <row r="708" spans="1:11" ht="42" customHeight="1">
      <c r="A708" s="2" t="s">
        <v>1908</v>
      </c>
      <c r="B708" s="2" t="s">
        <v>1909</v>
      </c>
      <c r="C708" s="2" t="s">
        <v>54</v>
      </c>
      <c r="D708" s="2" t="s">
        <v>55</v>
      </c>
      <c r="E708" s="5">
        <v>-27416</v>
      </c>
      <c r="F708" s="3" t="s">
        <v>115</v>
      </c>
      <c r="G708" s="3" t="s">
        <v>37</v>
      </c>
      <c r="H708" s="2" t="s">
        <v>29</v>
      </c>
      <c r="I708" s="2" t="s">
        <v>1910</v>
      </c>
      <c r="J708" s="3" t="str">
        <f>HYPERLINK("https://www.boe.es/gazeta/dias/1824/12/07/pdfs/GMD-1824-154.pdf#page=3","Abrir facsímil")</f>
        <v>Abrir facsímil</v>
      </c>
      <c r="K708" s="3" t="s">
        <v>31</v>
      </c>
    </row>
    <row r="709" spans="1:11" ht="42" customHeight="1">
      <c r="A709" s="2" t="s">
        <v>1911</v>
      </c>
      <c r="B709" s="2" t="s">
        <v>1912</v>
      </c>
      <c r="C709" s="2" t="s">
        <v>54</v>
      </c>
      <c r="D709" s="2" t="s">
        <v>55</v>
      </c>
      <c r="E709" s="5">
        <v>-27496</v>
      </c>
      <c r="F709" s="3" t="s">
        <v>1377</v>
      </c>
      <c r="G709" s="3" t="s">
        <v>37</v>
      </c>
      <c r="H709" s="2" t="s">
        <v>29</v>
      </c>
      <c r="I709" s="2" t="s">
        <v>1913</v>
      </c>
      <c r="J709" s="3" t="str">
        <f>HYPERLINK("https://www.boe.es/gazeta/dias/1824/09/18/pdfs/GMD-1824-120.pdf#page=3","Abrir facsímil")</f>
        <v>Abrir facsímil</v>
      </c>
      <c r="K709" s="3" t="s">
        <v>31</v>
      </c>
    </row>
    <row r="710" spans="1:11" ht="42" customHeight="1">
      <c r="A710" s="2" t="s">
        <v>1914</v>
      </c>
      <c r="B710" s="2" t="s">
        <v>1915</v>
      </c>
      <c r="C710" s="2" t="s">
        <v>54</v>
      </c>
      <c r="D710" s="2" t="s">
        <v>55</v>
      </c>
      <c r="E710" s="5">
        <v>-27400</v>
      </c>
      <c r="F710" s="3" t="s">
        <v>108</v>
      </c>
      <c r="G710" s="3" t="s">
        <v>28</v>
      </c>
      <c r="H710" s="2" t="s">
        <v>29</v>
      </c>
      <c r="I710" s="2" t="s">
        <v>1916</v>
      </c>
      <c r="J710" s="3" t="str">
        <f>HYPERLINK("https://www.boe.es/gazeta/dias/1824/12/23/pdfs/GMD-1824-161.pdf#page=4","Abrir facsímil")</f>
        <v>Abrir facsímil</v>
      </c>
      <c r="K710" s="3" t="s">
        <v>31</v>
      </c>
    </row>
    <row r="711" spans="1:11" ht="42" customHeight="1">
      <c r="A711" s="2" t="s">
        <v>1917</v>
      </c>
      <c r="B711" s="2" t="s">
        <v>1918</v>
      </c>
      <c r="C711" s="2" t="s">
        <v>34</v>
      </c>
      <c r="D711" s="2" t="s">
        <v>35</v>
      </c>
      <c r="E711" s="5">
        <v>-27731</v>
      </c>
      <c r="F711" s="3" t="s">
        <v>1284</v>
      </c>
      <c r="G711" s="3" t="s">
        <v>28</v>
      </c>
      <c r="H711" s="2" t="s">
        <v>29</v>
      </c>
      <c r="I711" s="2" t="s">
        <v>1919</v>
      </c>
      <c r="J711" s="3" t="str">
        <f>HYPERLINK("https://www.boe.es/gazeta/dias/1824/01/27/pdfs/GMD-1824-12.pdf#page=4","Abrir facsímil")</f>
        <v>Abrir facsímil</v>
      </c>
      <c r="K711" s="3" t="s">
        <v>31</v>
      </c>
    </row>
    <row r="712" spans="1:11" ht="42" customHeight="1">
      <c r="A712" s="2" t="s">
        <v>1920</v>
      </c>
      <c r="B712" s="2" t="s">
        <v>1921</v>
      </c>
      <c r="C712" s="2" t="s">
        <v>34</v>
      </c>
      <c r="D712" s="2" t="s">
        <v>35</v>
      </c>
      <c r="E712" s="5">
        <v>-27535</v>
      </c>
      <c r="F712" s="3" t="s">
        <v>715</v>
      </c>
      <c r="G712" s="3" t="s">
        <v>90</v>
      </c>
      <c r="H712" s="2" t="s">
        <v>29</v>
      </c>
      <c r="I712" s="2" t="s">
        <v>1922</v>
      </c>
      <c r="J712" s="3" t="str">
        <f>HYPERLINK("https://www.boe.es/gazeta/dias/1824/08/10/pdfs/GMD-1824-100.pdf#page=2","Abrir facsímil")</f>
        <v>Abrir facsímil</v>
      </c>
      <c r="K712" s="3" t="s">
        <v>31</v>
      </c>
    </row>
    <row r="713" spans="1:11" ht="42" customHeight="1">
      <c r="A713" s="2" t="s">
        <v>1923</v>
      </c>
      <c r="B713" s="2" t="s">
        <v>1923</v>
      </c>
      <c r="C713" s="2" t="s">
        <v>54</v>
      </c>
      <c r="D713" s="2" t="s">
        <v>55</v>
      </c>
      <c r="E713" s="5">
        <v>-27573</v>
      </c>
      <c r="F713" s="3" t="s">
        <v>390</v>
      </c>
      <c r="G713" s="3" t="s">
        <v>37</v>
      </c>
      <c r="H713" s="2" t="s">
        <v>29</v>
      </c>
      <c r="I713" s="2" t="s">
        <v>1924</v>
      </c>
      <c r="J713" s="3" t="str">
        <f>HYPERLINK("https://www.boe.es/gazeta/dias/1824/07/03/pdfs/GMD-1824-84.pdf#page=3","Abrir facsímil")</f>
        <v>Abrir facsímil</v>
      </c>
      <c r="K713" s="3" t="s">
        <v>31</v>
      </c>
    </row>
    <row r="714" spans="1:11" ht="42" customHeight="1">
      <c r="A714" s="2" t="s">
        <v>1925</v>
      </c>
      <c r="B714" s="2" t="s">
        <v>1926</v>
      </c>
      <c r="C714" s="2" t="s">
        <v>17</v>
      </c>
      <c r="D714" s="2" t="s">
        <v>18</v>
      </c>
      <c r="E714" s="5">
        <v>-27416</v>
      </c>
      <c r="F714" s="3" t="s">
        <v>115</v>
      </c>
      <c r="G714" s="3" t="s">
        <v>37</v>
      </c>
      <c r="H714" s="2" t="s">
        <v>29</v>
      </c>
      <c r="I714" s="2" t="s">
        <v>1927</v>
      </c>
      <c r="J714" s="3" t="str">
        <f>HYPERLINK("https://www.boe.es/gazeta/dias/1824/12/07/pdfs/GMD-1824-154.pdf#page=3","Abrir facsímil")</f>
        <v>Abrir facsímil</v>
      </c>
      <c r="K714" s="3" t="s">
        <v>31</v>
      </c>
    </row>
    <row r="715" spans="1:11" ht="42" customHeight="1">
      <c r="A715" s="2" t="s">
        <v>1928</v>
      </c>
      <c r="B715" s="2" t="s">
        <v>1929</v>
      </c>
      <c r="C715" s="2" t="s">
        <v>17</v>
      </c>
      <c r="D715" s="2" t="s">
        <v>18</v>
      </c>
      <c r="E715" s="5">
        <v>-27605</v>
      </c>
      <c r="F715" s="3" t="s">
        <v>1168</v>
      </c>
      <c r="G715" s="3" t="s">
        <v>1930</v>
      </c>
      <c r="H715" s="2" t="s">
        <v>29</v>
      </c>
      <c r="I715" s="2" t="s">
        <v>1931</v>
      </c>
      <c r="J715" s="3" t="str">
        <f>HYPERLINK("https://www.boe.es/gazeta/dias/1824/06/01/pdfs/GMD-1824-70.pdf#page=2","Abrir facsímil")</f>
        <v>Abrir facsímil</v>
      </c>
      <c r="K715" s="3" t="s">
        <v>31</v>
      </c>
    </row>
    <row r="716" spans="1:11" ht="42" customHeight="1">
      <c r="A716" s="2" t="s">
        <v>1932</v>
      </c>
      <c r="B716" s="2" t="s">
        <v>1933</v>
      </c>
      <c r="C716" s="2" t="s">
        <v>26</v>
      </c>
      <c r="D716" s="2" t="s">
        <v>18</v>
      </c>
      <c r="E716" s="5">
        <v>-27442</v>
      </c>
      <c r="F716" s="3" t="s">
        <v>1063</v>
      </c>
      <c r="G716" s="3" t="s">
        <v>28</v>
      </c>
      <c r="H716" s="2" t="s">
        <v>29</v>
      </c>
      <c r="I716" s="2" t="s">
        <v>1934</v>
      </c>
      <c r="J716" s="3" t="str">
        <f>HYPERLINK("https://www.boe.es/gazeta/dias/1824/11/11/pdfs/GMD-1824-143.pdf#page=4","Abrir facsímil")</f>
        <v>Abrir facsímil</v>
      </c>
      <c r="K716" s="3" t="s">
        <v>31</v>
      </c>
    </row>
    <row r="717" spans="1:11" ht="42" customHeight="1">
      <c r="A717" s="2" t="s">
        <v>1935</v>
      </c>
      <c r="B717" s="2" t="s">
        <v>1936</v>
      </c>
      <c r="C717" s="2" t="s">
        <v>34</v>
      </c>
      <c r="D717" s="2" t="s">
        <v>35</v>
      </c>
      <c r="E717" s="5">
        <v>-27612</v>
      </c>
      <c r="F717" s="3" t="s">
        <v>1383</v>
      </c>
      <c r="G717" s="3" t="s">
        <v>28</v>
      </c>
      <c r="H717" s="2" t="s">
        <v>29</v>
      </c>
      <c r="I717" s="2" t="s">
        <v>1937</v>
      </c>
      <c r="J717" s="3" t="str">
        <f>HYPERLINK("https://www.boe.es/gazeta/dias/1824/05/25/pdfs/GMD-1824-67.pdf#page=4","Abrir facsímil")</f>
        <v>Abrir facsímil</v>
      </c>
      <c r="K717" s="3" t="s">
        <v>31</v>
      </c>
    </row>
    <row r="718" spans="1:11" ht="42" customHeight="1">
      <c r="A718" s="2" t="s">
        <v>1938</v>
      </c>
      <c r="B718" s="2" t="s">
        <v>1939</v>
      </c>
      <c r="C718" s="2" t="s">
        <v>34</v>
      </c>
      <c r="D718" s="2" t="s">
        <v>35</v>
      </c>
      <c r="E718" s="5">
        <v>-27722</v>
      </c>
      <c r="F718" s="3" t="s">
        <v>730</v>
      </c>
      <c r="G718" s="3" t="s">
        <v>731</v>
      </c>
      <c r="H718" s="2" t="s">
        <v>29</v>
      </c>
      <c r="I718" s="2" t="s">
        <v>1940</v>
      </c>
      <c r="J718" s="3" t="str">
        <f>HYPERLINK("https://www.boe.es/gazeta/dias/1824/02/05/pdfs/GMD-1824-17.pdf#page=5","Abrir facsímil")</f>
        <v>Abrir facsímil</v>
      </c>
      <c r="K718" s="3" t="s">
        <v>31</v>
      </c>
    </row>
    <row r="719" spans="1:11" ht="42" customHeight="1">
      <c r="A719" s="2" t="s">
        <v>1941</v>
      </c>
      <c r="B719" s="2" t="s">
        <v>1942</v>
      </c>
      <c r="C719" s="2" t="s">
        <v>54</v>
      </c>
      <c r="D719" s="2" t="s">
        <v>55</v>
      </c>
      <c r="E719" s="5">
        <v>-27409</v>
      </c>
      <c r="F719" s="3" t="s">
        <v>85</v>
      </c>
      <c r="G719" s="3" t="s">
        <v>28</v>
      </c>
      <c r="H719" s="2" t="s">
        <v>29</v>
      </c>
      <c r="I719" s="2" t="s">
        <v>1943</v>
      </c>
      <c r="J719" s="3" t="str">
        <f>HYPERLINK("https://www.boe.es/gazeta/dias/1824/12/14/pdfs/GMD-1824-157.pdf#page=4","Abrir facsímil")</f>
        <v>Abrir facsímil</v>
      </c>
      <c r="K719" s="3" t="s">
        <v>31</v>
      </c>
    </row>
    <row r="720" spans="1:11" ht="42" customHeight="1">
      <c r="A720" s="2" t="s">
        <v>1944</v>
      </c>
      <c r="B720" s="2" t="s">
        <v>1945</v>
      </c>
      <c r="C720" s="2" t="s">
        <v>54</v>
      </c>
      <c r="D720" s="2" t="s">
        <v>55</v>
      </c>
      <c r="E720" s="5">
        <v>-27659</v>
      </c>
      <c r="F720" s="3" t="s">
        <v>215</v>
      </c>
      <c r="G720" s="3" t="s">
        <v>37</v>
      </c>
      <c r="H720" s="2" t="s">
        <v>29</v>
      </c>
      <c r="I720" s="2" t="s">
        <v>1946</v>
      </c>
      <c r="J720" s="3" t="str">
        <f>HYPERLINK("https://www.boe.es/gazeta/dias/1824/04/08/pdfs/GMD-1824-46.pdf#page=3","Abrir facsímil")</f>
        <v>Abrir facsímil</v>
      </c>
      <c r="K720" s="3" t="s">
        <v>31</v>
      </c>
    </row>
    <row r="721" spans="1:11" ht="42" customHeight="1">
      <c r="A721" s="2" t="s">
        <v>1947</v>
      </c>
      <c r="B721" s="2" t="s">
        <v>1948</v>
      </c>
      <c r="C721" s="2" t="s">
        <v>34</v>
      </c>
      <c r="D721" s="2" t="s">
        <v>35</v>
      </c>
      <c r="E721" s="5">
        <v>-27708</v>
      </c>
      <c r="F721" s="3" t="s">
        <v>864</v>
      </c>
      <c r="G721" s="3" t="s">
        <v>212</v>
      </c>
      <c r="H721" s="2" t="s">
        <v>29</v>
      </c>
      <c r="I721" s="2" t="s">
        <v>1949</v>
      </c>
      <c r="J721" s="3" t="str">
        <f>HYPERLINK("https://www.boe.es/gazeta/dias/1824/02/19/pdfs/GMD-1824-23.pdf#page=6","Abrir facsímil")</f>
        <v>Abrir facsímil</v>
      </c>
      <c r="K721" s="3" t="s">
        <v>31</v>
      </c>
    </row>
    <row r="722" spans="1:11" ht="42" customHeight="1">
      <c r="A722" s="2" t="s">
        <v>1950</v>
      </c>
      <c r="B722" s="2" t="s">
        <v>1951</v>
      </c>
      <c r="C722" s="2" t="s">
        <v>54</v>
      </c>
      <c r="D722" s="2" t="s">
        <v>55</v>
      </c>
      <c r="E722" s="5">
        <v>-27743</v>
      </c>
      <c r="F722" s="3" t="s">
        <v>447</v>
      </c>
      <c r="G722" s="3" t="s">
        <v>28</v>
      </c>
      <c r="H722" s="2" t="s">
        <v>29</v>
      </c>
      <c r="I722" s="2" t="s">
        <v>1952</v>
      </c>
      <c r="J722" s="3" t="str">
        <f>HYPERLINK("https://www.boe.es/gazeta/dias/1824/01/15/pdfs/GMD-1824-7.pdf#page=4","Abrir facsímil")</f>
        <v>Abrir facsímil</v>
      </c>
      <c r="K722" s="3" t="s">
        <v>31</v>
      </c>
    </row>
    <row r="723" spans="1:11" ht="42" customHeight="1">
      <c r="A723" s="2" t="s">
        <v>1953</v>
      </c>
      <c r="B723" s="2" t="s">
        <v>1954</v>
      </c>
      <c r="C723" s="2" t="s">
        <v>54</v>
      </c>
      <c r="D723" s="2" t="s">
        <v>55</v>
      </c>
      <c r="E723" s="5">
        <v>-27631</v>
      </c>
      <c r="F723" s="3" t="s">
        <v>322</v>
      </c>
      <c r="G723" s="3" t="s">
        <v>37</v>
      </c>
      <c r="H723" s="2" t="s">
        <v>29</v>
      </c>
      <c r="I723" s="2" t="s">
        <v>1955</v>
      </c>
      <c r="J723" s="3" t="str">
        <f>HYPERLINK("https://www.boe.es/gazeta/dias/1824/05/06/pdfs/GMD-1824-58.pdf#page=3","Abrir facsímil")</f>
        <v>Abrir facsímil</v>
      </c>
      <c r="K723" s="3" t="s">
        <v>31</v>
      </c>
    </row>
    <row r="724" spans="1:11" ht="42" customHeight="1">
      <c r="A724" s="2" t="s">
        <v>1956</v>
      </c>
      <c r="B724" s="2" t="s">
        <v>1957</v>
      </c>
      <c r="C724" s="2" t="s">
        <v>34</v>
      </c>
      <c r="D724" s="2" t="s">
        <v>35</v>
      </c>
      <c r="E724" s="5">
        <v>-27685</v>
      </c>
      <c r="F724" s="3" t="s">
        <v>50</v>
      </c>
      <c r="G724" s="3" t="s">
        <v>28</v>
      </c>
      <c r="H724" s="2" t="s">
        <v>29</v>
      </c>
      <c r="I724" s="2" t="s">
        <v>1958</v>
      </c>
      <c r="J724" s="3" t="str">
        <f>HYPERLINK("https://www.boe.es/gazeta/dias/1824/03/13/pdfs/GMD-1824-33.pdf#page=4","Abrir facsímil")</f>
        <v>Abrir facsímil</v>
      </c>
      <c r="K724" s="3" t="s">
        <v>31</v>
      </c>
    </row>
    <row r="725" spans="1:11" ht="42" customHeight="1">
      <c r="A725" s="2" t="s">
        <v>1959</v>
      </c>
      <c r="B725" s="2" t="s">
        <v>1959</v>
      </c>
      <c r="C725" s="2" t="s">
        <v>54</v>
      </c>
      <c r="D725" s="2" t="s">
        <v>55</v>
      </c>
      <c r="E725" s="5">
        <v>-27545</v>
      </c>
      <c r="F725" s="3" t="s">
        <v>685</v>
      </c>
      <c r="G725" s="3" t="s">
        <v>90</v>
      </c>
      <c r="H725" s="2" t="s">
        <v>29</v>
      </c>
      <c r="I725" s="2" t="s">
        <v>1960</v>
      </c>
      <c r="J725" s="3" t="str">
        <f>HYPERLINK("https://www.boe.es/gazeta/dias/1824/07/31/pdfs/GMD-1824-96.pdf#page=2","Abrir facsímil")</f>
        <v>Abrir facsímil</v>
      </c>
      <c r="K725" s="3" t="s">
        <v>31</v>
      </c>
    </row>
    <row r="726" spans="1:11" ht="42" customHeight="1">
      <c r="A726" s="2" t="s">
        <v>1961</v>
      </c>
      <c r="B726" s="2" t="s">
        <v>1962</v>
      </c>
      <c r="C726" s="2" t="s">
        <v>54</v>
      </c>
      <c r="D726" s="2" t="s">
        <v>55</v>
      </c>
      <c r="E726" s="5">
        <v>-27577</v>
      </c>
      <c r="F726" s="3" t="s">
        <v>1963</v>
      </c>
      <c r="G726" s="3" t="s">
        <v>28</v>
      </c>
      <c r="H726" s="2" t="s">
        <v>29</v>
      </c>
      <c r="I726" s="2" t="s">
        <v>1964</v>
      </c>
      <c r="J726" s="3" t="str">
        <f>HYPERLINK("https://www.boe.es/gazeta/dias/1824/06/29/pdfs/GMD-1824-82.pdf#page=4","Abrir facsímil")</f>
        <v>Abrir facsímil</v>
      </c>
      <c r="K726" s="3" t="s">
        <v>31</v>
      </c>
    </row>
    <row r="727" spans="1:11" ht="42" customHeight="1">
      <c r="A727" s="2" t="s">
        <v>1965</v>
      </c>
      <c r="B727" s="2" t="s">
        <v>1966</v>
      </c>
      <c r="C727" s="2" t="s">
        <v>54</v>
      </c>
      <c r="D727" s="2" t="s">
        <v>55</v>
      </c>
      <c r="E727" s="5">
        <v>-27409</v>
      </c>
      <c r="F727" s="3" t="s">
        <v>85</v>
      </c>
      <c r="G727" s="3" t="s">
        <v>28</v>
      </c>
      <c r="H727" s="2" t="s">
        <v>29</v>
      </c>
      <c r="I727" s="2" t="s">
        <v>1967</v>
      </c>
      <c r="J727" s="3" t="str">
        <f>HYPERLINK("https://www.boe.es/gazeta/dias/1824/12/14/pdfs/GMD-1824-157.pdf#page=4","Abrir facsímil")</f>
        <v>Abrir facsímil</v>
      </c>
      <c r="K727" s="3" t="s">
        <v>31</v>
      </c>
    </row>
    <row r="728" spans="1:11" ht="42" customHeight="1">
      <c r="A728" s="2" t="s">
        <v>1968</v>
      </c>
      <c r="B728" s="2" t="s">
        <v>1969</v>
      </c>
      <c r="C728" s="2" t="s">
        <v>54</v>
      </c>
      <c r="D728" s="2" t="s">
        <v>55</v>
      </c>
      <c r="E728" s="5">
        <v>-27395</v>
      </c>
      <c r="F728" s="3" t="s">
        <v>817</v>
      </c>
      <c r="G728" s="3" t="s">
        <v>37</v>
      </c>
      <c r="H728" s="2" t="s">
        <v>29</v>
      </c>
      <c r="I728" s="2" t="s">
        <v>1970</v>
      </c>
      <c r="J728" s="3" t="str">
        <f>HYPERLINK("https://www.boe.es/gazeta/dias/1824/12/28/pdfs/GMD-1824-163.pdf#page=3","Abrir facsímil")</f>
        <v>Abrir facsímil</v>
      </c>
      <c r="K728" s="3" t="s">
        <v>31</v>
      </c>
    </row>
    <row r="729" spans="1:11" ht="42" customHeight="1">
      <c r="A729" s="2" t="s">
        <v>1971</v>
      </c>
      <c r="B729" s="2" t="s">
        <v>1971</v>
      </c>
      <c r="C729" s="2" t="s">
        <v>54</v>
      </c>
      <c r="D729" s="2" t="s">
        <v>55</v>
      </c>
      <c r="E729" s="5">
        <v>-27561</v>
      </c>
      <c r="F729" s="3" t="s">
        <v>1291</v>
      </c>
      <c r="G729" s="3" t="s">
        <v>28</v>
      </c>
      <c r="H729" s="2" t="s">
        <v>29</v>
      </c>
      <c r="I729" s="2" t="s">
        <v>1972</v>
      </c>
      <c r="J729" s="3" t="str">
        <f>HYPERLINK("https://www.boe.es/gazeta/dias/1824/07/15/pdfs/GMD-1824-89.pdf#page=4","Abrir facsímil")</f>
        <v>Abrir facsímil</v>
      </c>
      <c r="K729" s="3" t="s">
        <v>31</v>
      </c>
    </row>
    <row r="730" spans="1:11" ht="42" customHeight="1">
      <c r="A730" s="2" t="s">
        <v>1973</v>
      </c>
      <c r="B730" s="2" t="s">
        <v>1974</v>
      </c>
      <c r="C730" s="2" t="s">
        <v>54</v>
      </c>
      <c r="D730" s="2" t="s">
        <v>55</v>
      </c>
      <c r="E730" s="5">
        <v>-27489</v>
      </c>
      <c r="F730" s="3" t="s">
        <v>59</v>
      </c>
      <c r="G730" s="3" t="s">
        <v>28</v>
      </c>
      <c r="H730" s="2" t="s">
        <v>29</v>
      </c>
      <c r="I730" s="2" t="s">
        <v>1975</v>
      </c>
      <c r="J730" s="3" t="str">
        <f>HYPERLINK("https://www.boe.es/gazeta/dias/1824/09/25/pdfs/GMD-1824-123.pdf#page=4","Abrir facsímil")</f>
        <v>Abrir facsímil</v>
      </c>
      <c r="K730" s="3" t="s">
        <v>31</v>
      </c>
    </row>
    <row r="731" spans="1:11" ht="42" customHeight="1">
      <c r="A731" s="2" t="s">
        <v>1976</v>
      </c>
      <c r="B731" s="2" t="s">
        <v>1977</v>
      </c>
      <c r="C731" s="2" t="s">
        <v>54</v>
      </c>
      <c r="D731" s="2" t="s">
        <v>55</v>
      </c>
      <c r="E731" s="5">
        <v>-27547</v>
      </c>
      <c r="F731" s="3" t="s">
        <v>156</v>
      </c>
      <c r="G731" s="3" t="s">
        <v>28</v>
      </c>
      <c r="H731" s="2" t="s">
        <v>29</v>
      </c>
      <c r="I731" s="2" t="s">
        <v>1978</v>
      </c>
      <c r="J731" s="3" t="str">
        <f>HYPERLINK("https://www.boe.es/gazeta/dias/1824/07/29/pdfs/GMD-1824-95.pdf#page=4","Abrir facsímil")</f>
        <v>Abrir facsímil</v>
      </c>
      <c r="K731" s="3" t="s">
        <v>31</v>
      </c>
    </row>
    <row r="732" spans="1:11" ht="42" customHeight="1">
      <c r="A732" s="2" t="s">
        <v>1979</v>
      </c>
      <c r="B732" s="2" t="s">
        <v>1979</v>
      </c>
      <c r="C732" s="2" t="s">
        <v>72</v>
      </c>
      <c r="D732" s="2" t="s">
        <v>18</v>
      </c>
      <c r="E732" s="5">
        <v>-27559</v>
      </c>
      <c r="F732" s="3" t="s">
        <v>1980</v>
      </c>
      <c r="G732" s="3" t="s">
        <v>104</v>
      </c>
      <c r="H732" s="2" t="s">
        <v>29</v>
      </c>
      <c r="I732" s="2" t="s">
        <v>1981</v>
      </c>
      <c r="J732" s="3" t="str">
        <f>HYPERLINK("https://www.boe.es/gazeta/dias/1824/07/17/pdfs/GMD-1824-90.pdf#page=1","Abrir facsímil")</f>
        <v>Abrir facsímil</v>
      </c>
      <c r="K732" s="3" t="s">
        <v>31</v>
      </c>
    </row>
    <row r="733" spans="1:11" ht="42" customHeight="1">
      <c r="A733" s="2" t="s">
        <v>1982</v>
      </c>
      <c r="B733" s="2" t="s">
        <v>1983</v>
      </c>
      <c r="C733" s="2" t="s">
        <v>34</v>
      </c>
      <c r="D733" s="2" t="s">
        <v>35</v>
      </c>
      <c r="E733" s="5">
        <v>-27405</v>
      </c>
      <c r="F733" s="3" t="s">
        <v>165</v>
      </c>
      <c r="G733" s="3" t="s">
        <v>104</v>
      </c>
      <c r="H733" s="2" t="s">
        <v>29</v>
      </c>
      <c r="I733" s="2" t="s">
        <v>1984</v>
      </c>
      <c r="J733" s="3" t="str">
        <f>HYPERLINK("https://www.boe.es/gazeta/dias/1824/12/18/pdfs/GMD-1824-159.pdf#page=1","Abrir facsímil")</f>
        <v>Abrir facsímil</v>
      </c>
      <c r="K733" s="3" t="s">
        <v>31</v>
      </c>
    </row>
    <row r="734" spans="1:11" ht="42" customHeight="1">
      <c r="A734" s="2" t="s">
        <v>1985</v>
      </c>
      <c r="B734" s="2" t="s">
        <v>1986</v>
      </c>
      <c r="C734" s="2" t="s">
        <v>34</v>
      </c>
      <c r="D734" s="2" t="s">
        <v>35</v>
      </c>
      <c r="E734" s="5">
        <v>-27689</v>
      </c>
      <c r="F734" s="3" t="s">
        <v>200</v>
      </c>
      <c r="G734" s="3" t="s">
        <v>37</v>
      </c>
      <c r="H734" s="2" t="s">
        <v>29</v>
      </c>
      <c r="I734" s="2" t="s">
        <v>1987</v>
      </c>
      <c r="J734" s="3" t="str">
        <f>HYPERLINK("https://www.boe.es/gazeta/dias/1824/03/09/pdfs/GMD-1824-31.pdf#page=3","Abrir facsímil")</f>
        <v>Abrir facsímil</v>
      </c>
      <c r="K734" s="3" t="s">
        <v>31</v>
      </c>
    </row>
    <row r="735" spans="1:11" ht="42" customHeight="1">
      <c r="A735" s="2" t="s">
        <v>1988</v>
      </c>
      <c r="B735" s="2" t="s">
        <v>1989</v>
      </c>
      <c r="C735" s="2" t="s">
        <v>17</v>
      </c>
      <c r="D735" s="2" t="s">
        <v>18</v>
      </c>
      <c r="E735" s="5">
        <v>-27540</v>
      </c>
      <c r="F735" s="3" t="s">
        <v>1661</v>
      </c>
      <c r="G735" s="3" t="s">
        <v>28</v>
      </c>
      <c r="H735" s="2" t="s">
        <v>29</v>
      </c>
      <c r="I735" s="2" t="s">
        <v>1990</v>
      </c>
      <c r="J735" s="3" t="str">
        <f>HYPERLINK("https://www.boe.es/gazeta/dias/1824/08/05/pdfs/GMD-1824-98.pdf#page=4","Abrir facsímil")</f>
        <v>Abrir facsímil</v>
      </c>
      <c r="K735" s="3" t="s">
        <v>31</v>
      </c>
    </row>
    <row r="736" spans="1:11" ht="42" customHeight="1">
      <c r="A736" s="2" t="s">
        <v>1991</v>
      </c>
      <c r="B736" s="2" t="s">
        <v>1992</v>
      </c>
      <c r="C736" s="2" t="s">
        <v>34</v>
      </c>
      <c r="D736" s="2" t="s">
        <v>35</v>
      </c>
      <c r="E736" s="5">
        <v>-27458</v>
      </c>
      <c r="F736" s="3" t="s">
        <v>383</v>
      </c>
      <c r="G736" s="3" t="s">
        <v>28</v>
      </c>
      <c r="H736" s="2" t="s">
        <v>29</v>
      </c>
      <c r="I736" s="2" t="s">
        <v>1993</v>
      </c>
      <c r="J736" s="3" t="str">
        <f>HYPERLINK("https://www.boe.es/gazeta/dias/1824/10/26/pdfs/GMD-1824-136.pdf#page=4","Abrir facsímil")</f>
        <v>Abrir facsímil</v>
      </c>
      <c r="K736" s="3" t="s">
        <v>31</v>
      </c>
    </row>
    <row r="737" spans="1:11" ht="42" customHeight="1">
      <c r="A737" s="2" t="s">
        <v>1994</v>
      </c>
      <c r="B737" s="2" t="s">
        <v>1995</v>
      </c>
      <c r="C737" s="2" t="s">
        <v>34</v>
      </c>
      <c r="D737" s="2" t="s">
        <v>35</v>
      </c>
      <c r="E737" s="5">
        <v>-27440</v>
      </c>
      <c r="F737" s="3" t="s">
        <v>127</v>
      </c>
      <c r="G737" s="3" t="s">
        <v>128</v>
      </c>
      <c r="H737" s="2" t="s">
        <v>29</v>
      </c>
      <c r="I737" s="2" t="s">
        <v>1996</v>
      </c>
      <c r="J737" s="3" t="str">
        <f>HYPERLINK("https://www.boe.es/gazeta/dias/1824/11/13/pdfs/GMD-1824-144.pdf#page=3","Abrir facsímil")</f>
        <v>Abrir facsímil</v>
      </c>
      <c r="K737" s="3" t="s">
        <v>31</v>
      </c>
    </row>
    <row r="738" spans="1:11" ht="42" customHeight="1">
      <c r="A738" s="2" t="s">
        <v>1997</v>
      </c>
      <c r="B738" s="2" t="s">
        <v>1997</v>
      </c>
      <c r="C738" s="2" t="s">
        <v>26</v>
      </c>
      <c r="D738" s="2" t="s">
        <v>18</v>
      </c>
      <c r="E738" s="5">
        <v>-27685</v>
      </c>
      <c r="F738" s="3" t="s">
        <v>50</v>
      </c>
      <c r="G738" s="3" t="s">
        <v>104</v>
      </c>
      <c r="H738" s="2" t="s">
        <v>29</v>
      </c>
      <c r="I738" s="2" t="s">
        <v>1998</v>
      </c>
      <c r="J738" s="3" t="str">
        <f>HYPERLINK("https://www.boe.es/gazeta/dias/1824/03/13/pdfs/GMD-1824-33.pdf#page=1","Abrir facsímil")</f>
        <v>Abrir facsímil</v>
      </c>
      <c r="K738" s="3" t="s">
        <v>31</v>
      </c>
    </row>
    <row r="739" spans="1:11" ht="42" customHeight="1">
      <c r="A739" s="2" t="s">
        <v>1999</v>
      </c>
      <c r="B739" s="2" t="s">
        <v>2000</v>
      </c>
      <c r="C739" s="2" t="s">
        <v>34</v>
      </c>
      <c r="D739" s="2" t="s">
        <v>35</v>
      </c>
      <c r="E739" s="5">
        <v>-27440</v>
      </c>
      <c r="F739" s="3" t="s">
        <v>127</v>
      </c>
      <c r="G739" s="3" t="s">
        <v>1379</v>
      </c>
      <c r="H739" s="2" t="s">
        <v>29</v>
      </c>
      <c r="I739" s="2" t="s">
        <v>2001</v>
      </c>
      <c r="J739" s="3" t="str">
        <f>HYPERLINK("https://www.boe.es/gazeta/dias/1824/11/13/pdfs/GMD-1824-144.pdf#page=4","Abrir facsímil")</f>
        <v>Abrir facsímil</v>
      </c>
      <c r="K739" s="3" t="s">
        <v>31</v>
      </c>
    </row>
    <row r="740" spans="1:11" ht="42" customHeight="1">
      <c r="A740" s="2" t="s">
        <v>2002</v>
      </c>
      <c r="B740" s="2" t="s">
        <v>2002</v>
      </c>
      <c r="C740" s="2" t="s">
        <v>54</v>
      </c>
      <c r="D740" s="2" t="s">
        <v>55</v>
      </c>
      <c r="E740" s="5">
        <v>-27524</v>
      </c>
      <c r="F740" s="3" t="s">
        <v>887</v>
      </c>
      <c r="G740" s="3" t="s">
        <v>104</v>
      </c>
      <c r="H740" s="2" t="s">
        <v>29</v>
      </c>
      <c r="I740" s="2" t="s">
        <v>2003</v>
      </c>
      <c r="J740" s="3" t="str">
        <f>HYPERLINK("https://www.boe.es/gazeta/dias/1824/08/21/pdfs/GMD-1824-105.pdf#page=1","Abrir facsímil")</f>
        <v>Abrir facsímil</v>
      </c>
      <c r="K740" s="3" t="s">
        <v>31</v>
      </c>
    </row>
    <row r="741" spans="1:11" ht="42" customHeight="1">
      <c r="A741" s="2" t="s">
        <v>2004</v>
      </c>
      <c r="B741" s="2" t="s">
        <v>2004</v>
      </c>
      <c r="C741" s="2" t="s">
        <v>54</v>
      </c>
      <c r="D741" s="2" t="s">
        <v>55</v>
      </c>
      <c r="E741" s="5">
        <v>-27713</v>
      </c>
      <c r="F741" s="3" t="s">
        <v>371</v>
      </c>
      <c r="G741" s="3" t="s">
        <v>37</v>
      </c>
      <c r="H741" s="2" t="s">
        <v>29</v>
      </c>
      <c r="I741" s="2" t="s">
        <v>2005</v>
      </c>
      <c r="J741" s="3" t="str">
        <f>HYPERLINK("https://www.boe.es/gazeta/dias/1824/02/14/pdfs/GMD-1824-21.pdf#page=3","Abrir facsímil")</f>
        <v>Abrir facsímil</v>
      </c>
      <c r="K741" s="3" t="s">
        <v>31</v>
      </c>
    </row>
    <row r="742" spans="1:11" ht="42" customHeight="1">
      <c r="A742" s="2" t="s">
        <v>2006</v>
      </c>
      <c r="B742" s="2" t="s">
        <v>2006</v>
      </c>
      <c r="C742" s="2" t="s">
        <v>26</v>
      </c>
      <c r="D742" s="2" t="s">
        <v>18</v>
      </c>
      <c r="E742" s="5">
        <v>-27440</v>
      </c>
      <c r="F742" s="3" t="s">
        <v>127</v>
      </c>
      <c r="G742" s="3" t="s">
        <v>128</v>
      </c>
      <c r="H742" s="2" t="s">
        <v>29</v>
      </c>
      <c r="I742" s="2" t="s">
        <v>2007</v>
      </c>
      <c r="J742" s="3" t="str">
        <f>HYPERLINK("https://www.boe.es/gazeta/dias/1824/11/13/pdfs/GMD-1824-144.pdf#page=3","Abrir facsímil")</f>
        <v>Abrir facsímil</v>
      </c>
      <c r="K742" s="3" t="s">
        <v>31</v>
      </c>
    </row>
    <row r="743" spans="1:11" ht="42" customHeight="1">
      <c r="A743" s="2" t="s">
        <v>2008</v>
      </c>
      <c r="B743" s="2" t="s">
        <v>2009</v>
      </c>
      <c r="C743" s="2" t="s">
        <v>54</v>
      </c>
      <c r="D743" s="2" t="s">
        <v>55</v>
      </c>
      <c r="E743" s="5">
        <v>-27710</v>
      </c>
      <c r="F743" s="3" t="s">
        <v>220</v>
      </c>
      <c r="G743" s="3" t="s">
        <v>104</v>
      </c>
      <c r="H743" s="2" t="s">
        <v>21</v>
      </c>
      <c r="I743" s="2" t="s">
        <v>2010</v>
      </c>
      <c r="J743" s="3" t="str">
        <f>HYPERLINK("https://www.boe.es/gazeta/dias/1824/02/17/pdfs/GMD-1824-22.pdf#page=1","Abrir facsímil")</f>
        <v>Abrir facsímil</v>
      </c>
      <c r="K743" s="3" t="s">
        <v>23</v>
      </c>
    </row>
    <row r="744" spans="1:11" ht="42" customHeight="1">
      <c r="A744" s="2" t="s">
        <v>2011</v>
      </c>
      <c r="B744" s="2" t="s">
        <v>2011</v>
      </c>
      <c r="C744" s="2" t="s">
        <v>34</v>
      </c>
      <c r="D744" s="2" t="s">
        <v>35</v>
      </c>
      <c r="E744" s="5">
        <v>-27654</v>
      </c>
      <c r="F744" s="3" t="s">
        <v>806</v>
      </c>
      <c r="G744" s="3" t="s">
        <v>104</v>
      </c>
      <c r="H744" s="2" t="s">
        <v>29</v>
      </c>
      <c r="I744" s="2" t="s">
        <v>2012</v>
      </c>
      <c r="J744" s="3" t="str">
        <f>HYPERLINK("https://www.boe.es/gazeta/dias/1824/04/13/pdfs/GMD-1824-48.pdf#page=1","Abrir facsímil")</f>
        <v>Abrir facsímil</v>
      </c>
      <c r="K744" s="3" t="s">
        <v>31</v>
      </c>
    </row>
    <row r="745" spans="1:11" ht="42" customHeight="1">
      <c r="A745" s="2" t="s">
        <v>2011</v>
      </c>
      <c r="B745" s="2" t="s">
        <v>2011</v>
      </c>
      <c r="C745" s="2" t="s">
        <v>34</v>
      </c>
      <c r="D745" s="2" t="s">
        <v>35</v>
      </c>
      <c r="E745" s="5">
        <v>-27503</v>
      </c>
      <c r="F745" s="3" t="s">
        <v>196</v>
      </c>
      <c r="G745" s="3" t="s">
        <v>37</v>
      </c>
      <c r="H745" s="2" t="s">
        <v>29</v>
      </c>
      <c r="I745" s="2" t="s">
        <v>2013</v>
      </c>
      <c r="J745" s="3" t="str">
        <f>HYPERLINK("https://www.boe.es/gazeta/dias/1824/09/11/pdfs/GMD-1824-117.pdf#page=3","Abrir facsímil")</f>
        <v>Abrir facsímil</v>
      </c>
      <c r="K745" s="3" t="s">
        <v>31</v>
      </c>
    </row>
    <row r="746" spans="1:11" ht="42" customHeight="1">
      <c r="A746" s="2" t="s">
        <v>2014</v>
      </c>
      <c r="B746" s="2" t="s">
        <v>2015</v>
      </c>
      <c r="C746" s="2" t="s">
        <v>54</v>
      </c>
      <c r="D746" s="2" t="s">
        <v>55</v>
      </c>
      <c r="E746" s="5">
        <v>-27400</v>
      </c>
      <c r="F746" s="3" t="s">
        <v>108</v>
      </c>
      <c r="G746" s="3" t="s">
        <v>28</v>
      </c>
      <c r="H746" s="2" t="s">
        <v>29</v>
      </c>
      <c r="I746" s="2" t="s">
        <v>2016</v>
      </c>
      <c r="J746" s="3" t="str">
        <f>HYPERLINK("https://www.boe.es/gazeta/dias/1824/12/23/pdfs/GMD-1824-161.pdf#page=4","Abrir facsímil")</f>
        <v>Abrir facsímil</v>
      </c>
      <c r="K746" s="3" t="s">
        <v>31</v>
      </c>
    </row>
    <row r="747" spans="1:11" ht="42" customHeight="1">
      <c r="A747" s="2" t="s">
        <v>2017</v>
      </c>
      <c r="B747" s="2" t="s">
        <v>2018</v>
      </c>
      <c r="C747" s="2" t="s">
        <v>54</v>
      </c>
      <c r="D747" s="2" t="s">
        <v>55</v>
      </c>
      <c r="E747" s="5">
        <v>-27734</v>
      </c>
      <c r="F747" s="3" t="s">
        <v>449</v>
      </c>
      <c r="G747" s="3" t="s">
        <v>90</v>
      </c>
      <c r="H747" s="2" t="s">
        <v>29</v>
      </c>
      <c r="I747" s="2" t="s">
        <v>2019</v>
      </c>
      <c r="J747" s="3" t="str">
        <f>HYPERLINK("https://www.boe.es/gazeta/dias/1824/01/24/pdfs/GMD-1824-11.pdf#page=2","Abrir facsímil")</f>
        <v>Abrir facsímil</v>
      </c>
      <c r="K747" s="3" t="s">
        <v>31</v>
      </c>
    </row>
    <row r="748" spans="1:11" ht="42" customHeight="1">
      <c r="A748" s="2" t="s">
        <v>2020</v>
      </c>
      <c r="B748" s="2" t="s">
        <v>2020</v>
      </c>
      <c r="C748" s="2" t="s">
        <v>54</v>
      </c>
      <c r="D748" s="2" t="s">
        <v>55</v>
      </c>
      <c r="E748" s="5">
        <v>-27685</v>
      </c>
      <c r="F748" s="3" t="s">
        <v>50</v>
      </c>
      <c r="G748" s="3" t="s">
        <v>28</v>
      </c>
      <c r="H748" s="2" t="s">
        <v>29</v>
      </c>
      <c r="I748" s="2" t="s">
        <v>2021</v>
      </c>
      <c r="J748" s="3" t="str">
        <f>HYPERLINK("https://www.boe.es/gazeta/dias/1824/03/13/pdfs/GMD-1824-33.pdf#page=4","Abrir facsímil")</f>
        <v>Abrir facsímil</v>
      </c>
      <c r="K748" s="3" t="s">
        <v>31</v>
      </c>
    </row>
    <row r="749" spans="1:11" ht="42" customHeight="1">
      <c r="A749" s="2" t="s">
        <v>2022</v>
      </c>
      <c r="B749" s="2" t="s">
        <v>2023</v>
      </c>
      <c r="C749" s="2" t="s">
        <v>17</v>
      </c>
      <c r="D749" s="2" t="s">
        <v>18</v>
      </c>
      <c r="E749" s="5">
        <v>-27419</v>
      </c>
      <c r="F749" s="3" t="s">
        <v>1180</v>
      </c>
      <c r="G749" s="3" t="s">
        <v>90</v>
      </c>
      <c r="H749" s="2" t="s">
        <v>29</v>
      </c>
      <c r="I749" s="2" t="s">
        <v>2024</v>
      </c>
      <c r="J749" s="3" t="str">
        <f>HYPERLINK("https://www.boe.es/gazeta/dias/1824/12/04/pdfs/GMD-1824-153.pdf#page=2","Abrir facsímil")</f>
        <v>Abrir facsímil</v>
      </c>
      <c r="K749" s="3" t="s">
        <v>31</v>
      </c>
    </row>
    <row r="750" spans="1:11" ht="42" customHeight="1">
      <c r="A750" s="2" t="s">
        <v>2025</v>
      </c>
      <c r="B750" s="2" t="s">
        <v>2025</v>
      </c>
      <c r="C750" s="2" t="s">
        <v>54</v>
      </c>
      <c r="D750" s="2" t="s">
        <v>55</v>
      </c>
      <c r="E750" s="5">
        <v>-27477</v>
      </c>
      <c r="F750" s="3" t="s">
        <v>666</v>
      </c>
      <c r="G750" s="3" t="s">
        <v>37</v>
      </c>
      <c r="H750" s="2" t="s">
        <v>29</v>
      </c>
      <c r="I750" s="2" t="s">
        <v>2026</v>
      </c>
      <c r="J750" s="3" t="str">
        <f>HYPERLINK("https://www.boe.es/gazeta/dias/1824/10/07/pdfs/GMD-1824-128.pdf#page=3","Abrir facsímil")</f>
        <v>Abrir facsímil</v>
      </c>
      <c r="K750" s="3" t="s">
        <v>31</v>
      </c>
    </row>
    <row r="751" spans="1:11" ht="42" customHeight="1">
      <c r="A751" s="2" t="s">
        <v>2027</v>
      </c>
      <c r="B751" s="2" t="s">
        <v>2028</v>
      </c>
      <c r="C751" s="2" t="s">
        <v>54</v>
      </c>
      <c r="D751" s="2" t="s">
        <v>55</v>
      </c>
      <c r="E751" s="5">
        <v>-27400</v>
      </c>
      <c r="F751" s="3" t="s">
        <v>108</v>
      </c>
      <c r="G751" s="3" t="s">
        <v>28</v>
      </c>
      <c r="H751" s="2" t="s">
        <v>29</v>
      </c>
      <c r="I751" s="2" t="s">
        <v>2029</v>
      </c>
      <c r="J751" s="3" t="str">
        <f>HYPERLINK("https://www.boe.es/gazeta/dias/1824/12/23/pdfs/GMD-1824-161.pdf#page=4","Abrir facsímil")</f>
        <v>Abrir facsímil</v>
      </c>
      <c r="K751" s="3" t="s">
        <v>31</v>
      </c>
    </row>
    <row r="752" spans="1:11" ht="42" customHeight="1">
      <c r="A752" s="2" t="s">
        <v>2030</v>
      </c>
      <c r="B752" s="2" t="s">
        <v>2030</v>
      </c>
      <c r="C752" s="2" t="s">
        <v>54</v>
      </c>
      <c r="D752" s="2" t="s">
        <v>55</v>
      </c>
      <c r="E752" s="5">
        <v>-27724</v>
      </c>
      <c r="F752" s="3" t="s">
        <v>708</v>
      </c>
      <c r="G752" s="3" t="s">
        <v>37</v>
      </c>
      <c r="H752" s="2" t="s">
        <v>29</v>
      </c>
      <c r="I752" s="2" t="s">
        <v>2031</v>
      </c>
      <c r="J752" s="3" t="str">
        <f>HYPERLINK("https://www.boe.es/gazeta/dias/1824/02/03/pdfs/GMD-1824-16.pdf#page=3","Abrir facsímil")</f>
        <v>Abrir facsímil</v>
      </c>
      <c r="K752" s="3" t="s">
        <v>31</v>
      </c>
    </row>
    <row r="753" spans="1:11" ht="42" customHeight="1">
      <c r="A753" s="2" t="s">
        <v>2030</v>
      </c>
      <c r="B753" s="2" t="s">
        <v>2030</v>
      </c>
      <c r="C753" s="2" t="s">
        <v>54</v>
      </c>
      <c r="D753" s="2" t="s">
        <v>55</v>
      </c>
      <c r="E753" s="5">
        <v>-27582</v>
      </c>
      <c r="F753" s="3" t="s">
        <v>123</v>
      </c>
      <c r="G753" s="3" t="s">
        <v>28</v>
      </c>
      <c r="H753" s="2" t="s">
        <v>29</v>
      </c>
      <c r="I753" s="2" t="s">
        <v>2032</v>
      </c>
      <c r="J753" s="3" t="str">
        <f>HYPERLINK("https://www.boe.es/gazeta/dias/1824/06/24/pdfs/GMD-1824-80.pdf#page=4","Abrir facsímil")</f>
        <v>Abrir facsímil</v>
      </c>
      <c r="K753" s="3" t="s">
        <v>31</v>
      </c>
    </row>
    <row r="754" spans="1:11" ht="42" customHeight="1">
      <c r="A754" s="2" t="s">
        <v>2030</v>
      </c>
      <c r="B754" s="2" t="s">
        <v>2030</v>
      </c>
      <c r="C754" s="2" t="s">
        <v>54</v>
      </c>
      <c r="D754" s="2" t="s">
        <v>55</v>
      </c>
      <c r="E754" s="5">
        <v>-27477</v>
      </c>
      <c r="F754" s="3" t="s">
        <v>666</v>
      </c>
      <c r="G754" s="3" t="s">
        <v>37</v>
      </c>
      <c r="H754" s="2" t="s">
        <v>29</v>
      </c>
      <c r="I754" s="2" t="s">
        <v>2033</v>
      </c>
      <c r="J754" s="3" t="str">
        <f>HYPERLINK("https://www.boe.es/gazeta/dias/1824/10/07/pdfs/GMD-1824-128.pdf#page=3","Abrir facsímil")</f>
        <v>Abrir facsímil</v>
      </c>
      <c r="K754" s="3" t="s">
        <v>31</v>
      </c>
    </row>
    <row r="755" spans="1:11" ht="42" customHeight="1">
      <c r="A755" s="2" t="s">
        <v>2030</v>
      </c>
      <c r="B755" s="2" t="s">
        <v>2030</v>
      </c>
      <c r="C755" s="2" t="s">
        <v>17</v>
      </c>
      <c r="D755" s="2" t="s">
        <v>18</v>
      </c>
      <c r="E755" s="5">
        <v>-27475</v>
      </c>
      <c r="F755" s="3" t="s">
        <v>1160</v>
      </c>
      <c r="G755" s="3" t="s">
        <v>90</v>
      </c>
      <c r="H755" s="2" t="s">
        <v>29</v>
      </c>
      <c r="I755" s="2" t="s">
        <v>2034</v>
      </c>
      <c r="J755" s="3" t="str">
        <f>HYPERLINK("https://www.boe.es/gazeta/dias/1824/10/09/pdfs/GMD-1824-129.pdf#page=2","Abrir facsímil")</f>
        <v>Abrir facsímil</v>
      </c>
      <c r="K755" s="3" t="s">
        <v>31</v>
      </c>
    </row>
    <row r="756" spans="1:11" ht="42" customHeight="1">
      <c r="A756" s="2" t="s">
        <v>2030</v>
      </c>
      <c r="B756" s="2" t="s">
        <v>2030</v>
      </c>
      <c r="C756" s="2" t="s">
        <v>54</v>
      </c>
      <c r="D756" s="2" t="s">
        <v>55</v>
      </c>
      <c r="E756" s="5">
        <v>-27468</v>
      </c>
      <c r="F756" s="3" t="s">
        <v>1038</v>
      </c>
      <c r="G756" s="3" t="s">
        <v>37</v>
      </c>
      <c r="H756" s="2" t="s">
        <v>29</v>
      </c>
      <c r="I756" s="2" t="s">
        <v>2035</v>
      </c>
      <c r="J756" s="3" t="str">
        <f>HYPERLINK("https://www.boe.es/gazeta/dias/1824/10/16/pdfs/GMD-1824-132.pdf#page=3","Abrir facsímil")</f>
        <v>Abrir facsímil</v>
      </c>
      <c r="K756" s="3" t="s">
        <v>31</v>
      </c>
    </row>
    <row r="757" spans="1:11" ht="42" customHeight="1">
      <c r="A757" s="2" t="s">
        <v>2030</v>
      </c>
      <c r="B757" s="2" t="s">
        <v>2030</v>
      </c>
      <c r="C757" s="2" t="s">
        <v>17</v>
      </c>
      <c r="D757" s="2" t="s">
        <v>18</v>
      </c>
      <c r="E757" s="5">
        <v>-27449</v>
      </c>
      <c r="F757" s="3" t="s">
        <v>360</v>
      </c>
      <c r="G757" s="3" t="s">
        <v>90</v>
      </c>
      <c r="H757" s="2" t="s">
        <v>29</v>
      </c>
      <c r="I757" s="2" t="s">
        <v>2036</v>
      </c>
      <c r="J757" s="3" t="str">
        <f>HYPERLINK("https://www.boe.es/gazeta/dias/1824/11/04/pdfs/GMD-1824-140.pdf#page=2","Abrir facsímil")</f>
        <v>Abrir facsímil</v>
      </c>
      <c r="K757" s="3" t="s">
        <v>31</v>
      </c>
    </row>
    <row r="758" spans="1:11" ht="42" customHeight="1">
      <c r="A758" s="2" t="s">
        <v>2030</v>
      </c>
      <c r="B758" s="2" t="s">
        <v>2030</v>
      </c>
      <c r="C758" s="2" t="s">
        <v>54</v>
      </c>
      <c r="D758" s="2" t="s">
        <v>55</v>
      </c>
      <c r="E758" s="5">
        <v>-27444</v>
      </c>
      <c r="F758" s="3" t="s">
        <v>1134</v>
      </c>
      <c r="G758" s="3" t="s">
        <v>37</v>
      </c>
      <c r="H758" s="2" t="s">
        <v>29</v>
      </c>
      <c r="I758" s="2" t="s">
        <v>2037</v>
      </c>
      <c r="J758" s="3" t="str">
        <f>HYPERLINK("https://www.boe.es/gazeta/dias/1824/11/09/pdfs/GMD-1824-142.pdf#page=3","Abrir facsímil")</f>
        <v>Abrir facsímil</v>
      </c>
      <c r="K758" s="3" t="s">
        <v>31</v>
      </c>
    </row>
    <row r="759" spans="1:11" ht="42" customHeight="1">
      <c r="A759" s="2" t="s">
        <v>2038</v>
      </c>
      <c r="B759" s="2" t="s">
        <v>2038</v>
      </c>
      <c r="C759" s="2" t="s">
        <v>54</v>
      </c>
      <c r="D759" s="2" t="s">
        <v>55</v>
      </c>
      <c r="E759" s="5">
        <v>-27510</v>
      </c>
      <c r="F759" s="3" t="s">
        <v>2039</v>
      </c>
      <c r="G759" s="3" t="s">
        <v>90</v>
      </c>
      <c r="H759" s="2" t="s">
        <v>29</v>
      </c>
      <c r="I759" s="2" t="s">
        <v>2040</v>
      </c>
      <c r="J759" s="3" t="str">
        <f>HYPERLINK("https://www.boe.es/gazeta/dias/1824/09/04/pdfs/GMD-1824-114.pdf#page=2","Abrir facsímil")</f>
        <v>Abrir facsímil</v>
      </c>
      <c r="K759" s="3" t="s">
        <v>31</v>
      </c>
    </row>
    <row r="760" spans="1:11" ht="42" customHeight="1">
      <c r="A760" s="2" t="s">
        <v>2041</v>
      </c>
      <c r="B760" s="2" t="s">
        <v>2042</v>
      </c>
      <c r="C760" s="2" t="s">
        <v>155</v>
      </c>
      <c r="D760" s="2" t="s">
        <v>18</v>
      </c>
      <c r="E760" s="5">
        <v>-27566</v>
      </c>
      <c r="F760" s="3" t="s">
        <v>183</v>
      </c>
      <c r="G760" s="3" t="s">
        <v>37</v>
      </c>
      <c r="H760" s="2" t="s">
        <v>29</v>
      </c>
      <c r="I760" s="2" t="s">
        <v>2043</v>
      </c>
      <c r="J760" s="3" t="str">
        <f>HYPERLINK("https://www.boe.es/gazeta/dias/1824/07/10/pdfs/GMD-1824-87.pdf#page=3","Abrir facsímil")</f>
        <v>Abrir facsímil</v>
      </c>
      <c r="K760" s="3" t="s">
        <v>31</v>
      </c>
    </row>
    <row r="761" spans="1:11" ht="42" customHeight="1">
      <c r="A761" s="2" t="s">
        <v>2044</v>
      </c>
      <c r="B761" s="2" t="s">
        <v>2044</v>
      </c>
      <c r="C761" s="2" t="s">
        <v>54</v>
      </c>
      <c r="D761" s="2" t="s">
        <v>55</v>
      </c>
      <c r="E761" s="5">
        <v>-27484</v>
      </c>
      <c r="F761" s="3" t="s">
        <v>659</v>
      </c>
      <c r="G761" s="3" t="s">
        <v>90</v>
      </c>
      <c r="H761" s="2" t="s">
        <v>29</v>
      </c>
      <c r="I761" s="2" t="s">
        <v>2045</v>
      </c>
      <c r="J761" s="3" t="str">
        <f>HYPERLINK("https://www.boe.es/gazeta/dias/1824/09/30/pdfs/GMD-1824-125.pdf#page=2","Abrir facsímil")</f>
        <v>Abrir facsímil</v>
      </c>
      <c r="K761" s="3" t="s">
        <v>31</v>
      </c>
    </row>
    <row r="762" spans="1:11" ht="42" customHeight="1">
      <c r="A762" s="2" t="s">
        <v>2046</v>
      </c>
      <c r="B762" s="2" t="s">
        <v>2046</v>
      </c>
      <c r="C762" s="2" t="s">
        <v>49</v>
      </c>
      <c r="D762" s="2" t="s">
        <v>18</v>
      </c>
      <c r="E762" s="5">
        <v>-27752</v>
      </c>
      <c r="F762" s="3" t="s">
        <v>442</v>
      </c>
      <c r="G762" s="3" t="s">
        <v>90</v>
      </c>
      <c r="H762" s="2" t="s">
        <v>29</v>
      </c>
      <c r="I762" s="2" t="s">
        <v>2047</v>
      </c>
      <c r="J762" s="3" t="str">
        <f>HYPERLINK("https://www.boe.es/gazeta/dias/1824/01/06/pdfs/GMD-1824-3.pdf#page=2","Abrir facsímil")</f>
        <v>Abrir facsímil</v>
      </c>
      <c r="K762" s="3" t="s">
        <v>31</v>
      </c>
    </row>
    <row r="763" spans="1:11" ht="42" customHeight="1">
      <c r="A763" s="2" t="s">
        <v>2048</v>
      </c>
      <c r="B763" s="2" t="s">
        <v>2049</v>
      </c>
      <c r="C763" s="2" t="s">
        <v>17</v>
      </c>
      <c r="D763" s="2" t="s">
        <v>18</v>
      </c>
      <c r="E763" s="5">
        <v>-27722</v>
      </c>
      <c r="F763" s="3" t="s">
        <v>730</v>
      </c>
      <c r="G763" s="3" t="s">
        <v>212</v>
      </c>
      <c r="H763" s="2" t="s">
        <v>29</v>
      </c>
      <c r="I763" s="2" t="s">
        <v>2050</v>
      </c>
      <c r="J763" s="3" t="str">
        <f>HYPERLINK("https://www.boe.es/gazeta/dias/1824/02/05/pdfs/GMD-1824-17.pdf#page=6","Abrir facsímil")</f>
        <v>Abrir facsímil</v>
      </c>
      <c r="K763" s="3" t="s">
        <v>31</v>
      </c>
    </row>
    <row r="764" spans="1:11" ht="42" customHeight="1">
      <c r="A764" s="2" t="s">
        <v>2051</v>
      </c>
      <c r="B764" s="2" t="s">
        <v>2051</v>
      </c>
      <c r="C764" s="2" t="s">
        <v>54</v>
      </c>
      <c r="D764" s="2" t="s">
        <v>55</v>
      </c>
      <c r="E764" s="5">
        <v>-27617</v>
      </c>
      <c r="F764" s="3" t="s">
        <v>1163</v>
      </c>
      <c r="G764" s="3" t="s">
        <v>104</v>
      </c>
      <c r="H764" s="2" t="s">
        <v>29</v>
      </c>
      <c r="I764" s="2" t="s">
        <v>2052</v>
      </c>
      <c r="J764" s="3" t="str">
        <f>HYPERLINK("https://www.boe.es/gazeta/dias/1824/05/20/pdfs/GMD-1824-65.pdf#page=1","Abrir facsímil")</f>
        <v>Abrir facsímil</v>
      </c>
      <c r="K764" s="3" t="s">
        <v>31</v>
      </c>
    </row>
    <row r="765" spans="1:11" ht="42" customHeight="1">
      <c r="A765" s="2" t="s">
        <v>2053</v>
      </c>
      <c r="B765" s="2" t="s">
        <v>2053</v>
      </c>
      <c r="C765" s="2" t="s">
        <v>54</v>
      </c>
      <c r="D765" s="2" t="s">
        <v>55</v>
      </c>
      <c r="E765" s="5">
        <v>-27594</v>
      </c>
      <c r="F765" s="3" t="s">
        <v>432</v>
      </c>
      <c r="G765" s="3" t="s">
        <v>90</v>
      </c>
      <c r="H765" s="2" t="s">
        <v>29</v>
      </c>
      <c r="I765" s="2" t="s">
        <v>2054</v>
      </c>
      <c r="J765" s="3" t="str">
        <f>HYPERLINK("https://www.boe.es/gazeta/dias/1824/06/12/pdfs/GMD-1824-75.pdf#page=2","Abrir facsímil")</f>
        <v>Abrir facsímil</v>
      </c>
      <c r="K765" s="3" t="s">
        <v>31</v>
      </c>
    </row>
    <row r="766" spans="1:11" ht="42" customHeight="1">
      <c r="A766" s="2" t="s">
        <v>2055</v>
      </c>
      <c r="B766" s="2" t="s">
        <v>2056</v>
      </c>
      <c r="C766" s="2" t="s">
        <v>54</v>
      </c>
      <c r="D766" s="2" t="s">
        <v>55</v>
      </c>
      <c r="E766" s="5">
        <v>-27449</v>
      </c>
      <c r="F766" s="3" t="s">
        <v>360</v>
      </c>
      <c r="G766" s="3" t="s">
        <v>104</v>
      </c>
      <c r="H766" s="2" t="s">
        <v>29</v>
      </c>
      <c r="I766" s="2" t="s">
        <v>2057</v>
      </c>
      <c r="J766" s="3" t="str">
        <f>HYPERLINK("https://www.boe.es/gazeta/dias/1824/11/04/pdfs/GMD-1824-140.pdf#page=1","Abrir facsímil")</f>
        <v>Abrir facsímil</v>
      </c>
      <c r="K766" s="3" t="s">
        <v>31</v>
      </c>
    </row>
    <row r="767" spans="1:11" ht="42" customHeight="1">
      <c r="A767" s="2" t="s">
        <v>2058</v>
      </c>
      <c r="B767" s="2" t="s">
        <v>2059</v>
      </c>
      <c r="C767" s="2" t="s">
        <v>54</v>
      </c>
      <c r="D767" s="2" t="s">
        <v>55</v>
      </c>
      <c r="E767" s="5">
        <v>-27493</v>
      </c>
      <c r="F767" s="3" t="s">
        <v>63</v>
      </c>
      <c r="G767" s="3" t="s">
        <v>64</v>
      </c>
      <c r="H767" s="2" t="s">
        <v>29</v>
      </c>
      <c r="I767" s="2" t="s">
        <v>2060</v>
      </c>
      <c r="J767" s="3" t="str">
        <f>HYPERLINK("https://www.boe.es/gazeta/dias/1824/09/21/pdfs/GMD-1824-121.pdf#page=3","Abrir facsímil")</f>
        <v>Abrir facsímil</v>
      </c>
      <c r="K767" s="3" t="s">
        <v>31</v>
      </c>
    </row>
    <row r="768" spans="1:11" ht="42" customHeight="1">
      <c r="A768" s="2" t="s">
        <v>2061</v>
      </c>
      <c r="B768" s="2" t="s">
        <v>2061</v>
      </c>
      <c r="C768" s="2" t="s">
        <v>17</v>
      </c>
      <c r="D768" s="2" t="s">
        <v>18</v>
      </c>
      <c r="E768" s="5">
        <v>-27741</v>
      </c>
      <c r="F768" s="3" t="s">
        <v>546</v>
      </c>
      <c r="G768" s="3" t="s">
        <v>37</v>
      </c>
      <c r="H768" s="2" t="s">
        <v>29</v>
      </c>
      <c r="I768" s="2" t="s">
        <v>2062</v>
      </c>
      <c r="J768" s="3" t="str">
        <f>HYPERLINK("https://www.boe.es/gazeta/dias/1824/01/17/pdfs/GMD-1824-8.pdf#page=3","Abrir facsímil")</f>
        <v>Abrir facsímil</v>
      </c>
      <c r="K768" s="3" t="s">
        <v>31</v>
      </c>
    </row>
    <row r="769" spans="1:11" ht="42" customHeight="1">
      <c r="A769" s="2" t="s">
        <v>2063</v>
      </c>
      <c r="B769" s="2" t="s">
        <v>2064</v>
      </c>
      <c r="C769" s="2" t="s">
        <v>54</v>
      </c>
      <c r="D769" s="2" t="s">
        <v>55</v>
      </c>
      <c r="E769" s="5">
        <v>-27465</v>
      </c>
      <c r="F769" s="3" t="s">
        <v>1390</v>
      </c>
      <c r="G769" s="3" t="s">
        <v>90</v>
      </c>
      <c r="H769" s="2" t="s">
        <v>29</v>
      </c>
      <c r="I769" s="2" t="s">
        <v>2065</v>
      </c>
      <c r="J769" s="3" t="str">
        <f>HYPERLINK("https://www.boe.es/gazeta/dias/1824/10/19/pdfs/GMD-1824-133.pdf#page=2","Abrir facsímil")</f>
        <v>Abrir facsímil</v>
      </c>
      <c r="K769" s="3" t="s">
        <v>31</v>
      </c>
    </row>
    <row r="770" spans="1:11" ht="42" customHeight="1">
      <c r="A770" s="2" t="s">
        <v>2066</v>
      </c>
      <c r="B770" s="2" t="s">
        <v>2066</v>
      </c>
      <c r="C770" s="2" t="s">
        <v>54</v>
      </c>
      <c r="D770" s="2" t="s">
        <v>55</v>
      </c>
      <c r="E770" s="5">
        <v>-27743</v>
      </c>
      <c r="F770" s="3" t="s">
        <v>447</v>
      </c>
      <c r="G770" s="3" t="s">
        <v>90</v>
      </c>
      <c r="H770" s="2" t="s">
        <v>29</v>
      </c>
      <c r="I770" s="2" t="s">
        <v>2067</v>
      </c>
      <c r="J770" s="3" t="str">
        <f>HYPERLINK("https://www.boe.es/gazeta/dias/1824/01/15/pdfs/GMD-1824-7.pdf#page=2","Abrir facsímil")</f>
        <v>Abrir facsímil</v>
      </c>
      <c r="K770" s="3" t="s">
        <v>31</v>
      </c>
    </row>
    <row r="771" spans="1:11" ht="42" customHeight="1">
      <c r="A771" s="2" t="s">
        <v>2066</v>
      </c>
      <c r="B771" s="2" t="s">
        <v>2066</v>
      </c>
      <c r="C771" s="2" t="s">
        <v>54</v>
      </c>
      <c r="D771" s="2" t="s">
        <v>55</v>
      </c>
      <c r="E771" s="5">
        <v>-27659</v>
      </c>
      <c r="F771" s="3" t="s">
        <v>215</v>
      </c>
      <c r="G771" s="3" t="s">
        <v>104</v>
      </c>
      <c r="H771" s="2" t="s">
        <v>29</v>
      </c>
      <c r="I771" s="2" t="s">
        <v>2068</v>
      </c>
      <c r="J771" s="3" t="str">
        <f>HYPERLINK("https://www.boe.es/gazeta/dias/1824/04/08/pdfs/GMD-1824-46.pdf#page=1","Abrir facsímil")</f>
        <v>Abrir facsímil</v>
      </c>
      <c r="K771" s="3" t="s">
        <v>31</v>
      </c>
    </row>
    <row r="772" spans="1:11" ht="42" customHeight="1">
      <c r="A772" s="2" t="s">
        <v>2066</v>
      </c>
      <c r="B772" s="2" t="s">
        <v>2066</v>
      </c>
      <c r="C772" s="2" t="s">
        <v>17</v>
      </c>
      <c r="D772" s="2" t="s">
        <v>18</v>
      </c>
      <c r="E772" s="5">
        <v>-27605</v>
      </c>
      <c r="F772" s="3" t="s">
        <v>1168</v>
      </c>
      <c r="G772" s="3" t="s">
        <v>1930</v>
      </c>
      <c r="H772" s="2" t="s">
        <v>29</v>
      </c>
      <c r="I772" s="2" t="s">
        <v>2069</v>
      </c>
      <c r="J772" s="3" t="str">
        <f>HYPERLINK("https://www.boe.es/gazeta/dias/1824/06/01/pdfs/GMD-1824-70.pdf#page=2","Abrir facsímil")</f>
        <v>Abrir facsímil</v>
      </c>
      <c r="K772" s="3" t="s">
        <v>31</v>
      </c>
    </row>
    <row r="773" spans="1:11" ht="42" customHeight="1">
      <c r="A773" s="2" t="s">
        <v>2066</v>
      </c>
      <c r="B773" s="2" t="s">
        <v>2066</v>
      </c>
      <c r="C773" s="2" t="s">
        <v>54</v>
      </c>
      <c r="D773" s="2" t="s">
        <v>55</v>
      </c>
      <c r="E773" s="5">
        <v>-27505</v>
      </c>
      <c r="F773" s="3" t="s">
        <v>2070</v>
      </c>
      <c r="G773" s="3" t="s">
        <v>28</v>
      </c>
      <c r="H773" s="2" t="s">
        <v>29</v>
      </c>
      <c r="I773" s="2" t="s">
        <v>2071</v>
      </c>
      <c r="J773" s="3" t="str">
        <f>HYPERLINK("https://www.boe.es/gazeta/dias/1824/09/09/pdfs/GMD-1824-116.pdf#page=4","Abrir facsímil")</f>
        <v>Abrir facsímil</v>
      </c>
      <c r="K773" s="3" t="s">
        <v>31</v>
      </c>
    </row>
    <row r="774" spans="1:11" ht="42" customHeight="1">
      <c r="A774" s="2" t="s">
        <v>2066</v>
      </c>
      <c r="B774" s="2" t="s">
        <v>2066</v>
      </c>
      <c r="C774" s="2" t="s">
        <v>54</v>
      </c>
      <c r="D774" s="2" t="s">
        <v>55</v>
      </c>
      <c r="E774" s="5">
        <v>-27496</v>
      </c>
      <c r="F774" s="3" t="s">
        <v>1377</v>
      </c>
      <c r="G774" s="3" t="s">
        <v>37</v>
      </c>
      <c r="H774" s="2" t="s">
        <v>29</v>
      </c>
      <c r="I774" s="2" t="s">
        <v>2072</v>
      </c>
      <c r="J774" s="3" t="str">
        <f>HYPERLINK("https://www.boe.es/gazeta/dias/1824/09/18/pdfs/GMD-1824-120.pdf#page=3","Abrir facsímil")</f>
        <v>Abrir facsímil</v>
      </c>
      <c r="K774" s="3" t="s">
        <v>31</v>
      </c>
    </row>
    <row r="775" spans="1:11" ht="42" customHeight="1">
      <c r="A775" s="2" t="s">
        <v>2066</v>
      </c>
      <c r="B775" s="2" t="s">
        <v>2066</v>
      </c>
      <c r="C775" s="2" t="s">
        <v>54</v>
      </c>
      <c r="D775" s="2" t="s">
        <v>55</v>
      </c>
      <c r="E775" s="5">
        <v>-27491</v>
      </c>
      <c r="F775" s="3" t="s">
        <v>1195</v>
      </c>
      <c r="G775" s="3" t="s">
        <v>28</v>
      </c>
      <c r="H775" s="2" t="s">
        <v>29</v>
      </c>
      <c r="I775" s="2" t="s">
        <v>2073</v>
      </c>
      <c r="J775" s="3" t="str">
        <f>HYPERLINK("https://www.boe.es/gazeta/dias/1824/09/23/pdfs/GMD-1824-122.pdf#page=4","Abrir facsímil")</f>
        <v>Abrir facsímil</v>
      </c>
      <c r="K775" s="3" t="s">
        <v>31</v>
      </c>
    </row>
    <row r="776" spans="1:11" ht="42" customHeight="1">
      <c r="A776" s="2" t="s">
        <v>2074</v>
      </c>
      <c r="B776" s="2" t="s">
        <v>2075</v>
      </c>
      <c r="C776" s="2" t="s">
        <v>54</v>
      </c>
      <c r="D776" s="2" t="s">
        <v>55</v>
      </c>
      <c r="E776" s="5">
        <v>-27717</v>
      </c>
      <c r="F776" s="3" t="s">
        <v>277</v>
      </c>
      <c r="G776" s="3" t="s">
        <v>90</v>
      </c>
      <c r="H776" s="2" t="s">
        <v>21</v>
      </c>
      <c r="I776" s="2" t="s">
        <v>2076</v>
      </c>
      <c r="J776" s="3" t="str">
        <f>HYPERLINK("https://www.boe.es/gazeta/dias/1824/02/10/pdfs/GMD-1824-19.pdf#page=2","Abrir facsímil")</f>
        <v>Abrir facsímil</v>
      </c>
      <c r="K776" s="3" t="s">
        <v>23</v>
      </c>
    </row>
    <row r="777" spans="1:11" ht="42" customHeight="1">
      <c r="A777" s="2" t="s">
        <v>2077</v>
      </c>
      <c r="B777" s="2" t="s">
        <v>2078</v>
      </c>
      <c r="C777" s="2" t="s">
        <v>54</v>
      </c>
      <c r="D777" s="2" t="s">
        <v>55</v>
      </c>
      <c r="E777" s="5">
        <v>-27409</v>
      </c>
      <c r="F777" s="3" t="s">
        <v>85</v>
      </c>
      <c r="G777" s="3" t="s">
        <v>28</v>
      </c>
      <c r="H777" s="2" t="s">
        <v>29</v>
      </c>
      <c r="I777" s="2" t="s">
        <v>2079</v>
      </c>
      <c r="J777" s="3" t="str">
        <f>HYPERLINK("https://www.boe.es/gazeta/dias/1824/12/14/pdfs/GMD-1824-157.pdf#page=4","Abrir facsímil")</f>
        <v>Abrir facsímil</v>
      </c>
      <c r="K777" s="3" t="s">
        <v>31</v>
      </c>
    </row>
    <row r="778" spans="1:11" ht="42" customHeight="1">
      <c r="A778" s="2" t="s">
        <v>2080</v>
      </c>
      <c r="B778" s="2" t="s">
        <v>2080</v>
      </c>
      <c r="C778" s="2" t="s">
        <v>54</v>
      </c>
      <c r="D778" s="2" t="s">
        <v>55</v>
      </c>
      <c r="E778" s="5">
        <v>-27605</v>
      </c>
      <c r="F778" s="3" t="s">
        <v>1168</v>
      </c>
      <c r="G778" s="3" t="s">
        <v>37</v>
      </c>
      <c r="H778" s="2" t="s">
        <v>29</v>
      </c>
      <c r="I778" s="2" t="s">
        <v>2081</v>
      </c>
      <c r="J778" s="3" t="str">
        <f>HYPERLINK("https://www.boe.es/gazeta/dias/1824/06/01/pdfs/GMD-1824-70.pdf#page=3","Abrir facsímil")</f>
        <v>Abrir facsímil</v>
      </c>
      <c r="K778" s="3" t="s">
        <v>31</v>
      </c>
    </row>
    <row r="779" spans="1:11" ht="42" customHeight="1">
      <c r="A779" s="2" t="s">
        <v>2082</v>
      </c>
      <c r="B779" s="2" t="s">
        <v>2083</v>
      </c>
      <c r="C779" s="2" t="s">
        <v>54</v>
      </c>
      <c r="D779" s="2" t="s">
        <v>55</v>
      </c>
      <c r="E779" s="5">
        <v>-27489</v>
      </c>
      <c r="F779" s="3" t="s">
        <v>59</v>
      </c>
      <c r="G779" s="3" t="s">
        <v>28</v>
      </c>
      <c r="H779" s="2" t="s">
        <v>29</v>
      </c>
      <c r="I779" s="2" t="s">
        <v>2084</v>
      </c>
      <c r="J779" s="3" t="str">
        <f>HYPERLINK("https://www.boe.es/gazeta/dias/1824/09/25/pdfs/GMD-1824-123.pdf#page=4","Abrir facsímil")</f>
        <v>Abrir facsímil</v>
      </c>
      <c r="K779" s="3" t="s">
        <v>31</v>
      </c>
    </row>
    <row r="780" spans="1:11" ht="42" customHeight="1">
      <c r="A780" s="2" t="s">
        <v>2085</v>
      </c>
      <c r="B780" s="2" t="s">
        <v>2086</v>
      </c>
      <c r="C780" s="2" t="s">
        <v>26</v>
      </c>
      <c r="D780" s="2" t="s">
        <v>18</v>
      </c>
      <c r="E780" s="5">
        <v>-27393</v>
      </c>
      <c r="F780" s="3" t="s">
        <v>148</v>
      </c>
      <c r="G780" s="3" t="s">
        <v>37</v>
      </c>
      <c r="H780" s="2" t="s">
        <v>29</v>
      </c>
      <c r="I780" s="2" t="s">
        <v>2087</v>
      </c>
      <c r="J780" s="3" t="str">
        <f>HYPERLINK("https://www.boe.es/gazeta/dias/1824/12/30/pdfs/GMD-1824-164.pdf#page=3","Abrir facsímil")</f>
        <v>Abrir facsímil</v>
      </c>
      <c r="K780" s="3" t="s">
        <v>31</v>
      </c>
    </row>
    <row r="781" spans="1:11" ht="42" customHeight="1">
      <c r="A781" s="2" t="s">
        <v>2088</v>
      </c>
      <c r="B781" s="2" t="s">
        <v>2089</v>
      </c>
      <c r="C781" s="2" t="s">
        <v>54</v>
      </c>
      <c r="D781" s="2" t="s">
        <v>55</v>
      </c>
      <c r="E781" s="5">
        <v>-27500</v>
      </c>
      <c r="F781" s="3" t="s">
        <v>1015</v>
      </c>
      <c r="G781" s="3" t="s">
        <v>37</v>
      </c>
      <c r="H781" s="2" t="s">
        <v>29</v>
      </c>
      <c r="I781" s="2" t="s">
        <v>2090</v>
      </c>
      <c r="J781" s="3" t="str">
        <f>HYPERLINK("https://www.boe.es/gazeta/dias/1824/09/14/pdfs/GMD-1824-118.pdf#page=3","Abrir facsímil")</f>
        <v>Abrir facsímil</v>
      </c>
      <c r="K781" s="3" t="s">
        <v>31</v>
      </c>
    </row>
    <row r="782" spans="1:11" ht="42" customHeight="1">
      <c r="A782" s="2" t="s">
        <v>2091</v>
      </c>
      <c r="B782" s="2" t="s">
        <v>2091</v>
      </c>
      <c r="C782" s="2" t="s">
        <v>54</v>
      </c>
      <c r="D782" s="2" t="s">
        <v>55</v>
      </c>
      <c r="E782" s="5">
        <v>-27542</v>
      </c>
      <c r="F782" s="3" t="s">
        <v>265</v>
      </c>
      <c r="G782" s="3" t="s">
        <v>90</v>
      </c>
      <c r="H782" s="2" t="s">
        <v>29</v>
      </c>
      <c r="I782" s="2" t="s">
        <v>2092</v>
      </c>
      <c r="J782" s="3" t="str">
        <f>HYPERLINK("https://www.boe.es/gazeta/dias/1824/08/03/pdfs/GMD-1824-97.pdf#page=2","Abrir facsímil")</f>
        <v>Abrir facsímil</v>
      </c>
      <c r="K782" s="3" t="s">
        <v>31</v>
      </c>
    </row>
    <row r="783" spans="1:11" ht="42" customHeight="1">
      <c r="A783" s="2" t="s">
        <v>2093</v>
      </c>
      <c r="B783" s="2" t="s">
        <v>2094</v>
      </c>
      <c r="C783" s="2" t="s">
        <v>17</v>
      </c>
      <c r="D783" s="2" t="s">
        <v>18</v>
      </c>
      <c r="E783" s="5">
        <v>-27682</v>
      </c>
      <c r="F783" s="3" t="s">
        <v>2095</v>
      </c>
      <c r="G783" s="3" t="s">
        <v>28</v>
      </c>
      <c r="H783" s="2" t="s">
        <v>29</v>
      </c>
      <c r="I783" s="2" t="s">
        <v>2096</v>
      </c>
      <c r="J783" s="3" t="str">
        <f>HYPERLINK("https://www.boe.es/gazeta/dias/1824/03/16/pdfs/GMD-1824-34.pdf#page=4","Abrir facsímil")</f>
        <v>Abrir facsímil</v>
      </c>
      <c r="K783" s="3" t="s">
        <v>31</v>
      </c>
    </row>
    <row r="784" spans="1:11" ht="42" customHeight="1">
      <c r="A784" s="2" t="s">
        <v>2097</v>
      </c>
      <c r="B784" s="2" t="s">
        <v>2097</v>
      </c>
      <c r="C784" s="2" t="s">
        <v>17</v>
      </c>
      <c r="D784" s="2" t="s">
        <v>18</v>
      </c>
      <c r="E784" s="5">
        <v>-27750</v>
      </c>
      <c r="F784" s="3" t="s">
        <v>1137</v>
      </c>
      <c r="G784" s="3" t="s">
        <v>104</v>
      </c>
      <c r="H784" s="2" t="s">
        <v>29</v>
      </c>
      <c r="I784" s="2" t="s">
        <v>2098</v>
      </c>
      <c r="J784" s="3" t="str">
        <f>HYPERLINK("https://www.boe.es/gazeta/dias/1824/01/08/pdfs/GMD-1824-4.pdf#page=1","Abrir facsímil")</f>
        <v>Abrir facsímil</v>
      </c>
      <c r="K784" s="3" t="s">
        <v>31</v>
      </c>
    </row>
    <row r="785" spans="1:11" ht="42" customHeight="1">
      <c r="A785" s="2" t="s">
        <v>2097</v>
      </c>
      <c r="B785" s="2" t="s">
        <v>2097</v>
      </c>
      <c r="C785" s="2" t="s">
        <v>34</v>
      </c>
      <c r="D785" s="2" t="s">
        <v>35</v>
      </c>
      <c r="E785" s="5">
        <v>-27750</v>
      </c>
      <c r="F785" s="3" t="s">
        <v>1137</v>
      </c>
      <c r="G785" s="3" t="s">
        <v>28</v>
      </c>
      <c r="H785" s="2" t="s">
        <v>29</v>
      </c>
      <c r="I785" s="2" t="s">
        <v>2099</v>
      </c>
      <c r="J785" s="3" t="str">
        <f>HYPERLINK("https://www.boe.es/gazeta/dias/1824/01/08/pdfs/GMD-1824-4.pdf#page=4","Abrir facsímil")</f>
        <v>Abrir facsímil</v>
      </c>
      <c r="K785" s="3" t="s">
        <v>31</v>
      </c>
    </row>
    <row r="786" spans="1:11" ht="42" customHeight="1">
      <c r="A786" s="2" t="s">
        <v>2097</v>
      </c>
      <c r="B786" s="2" t="s">
        <v>2097</v>
      </c>
      <c r="C786" s="2" t="s">
        <v>54</v>
      </c>
      <c r="D786" s="2" t="s">
        <v>55</v>
      </c>
      <c r="E786" s="5">
        <v>-27722</v>
      </c>
      <c r="F786" s="3" t="s">
        <v>730</v>
      </c>
      <c r="G786" s="3" t="s">
        <v>861</v>
      </c>
      <c r="H786" s="2" t="s">
        <v>29</v>
      </c>
      <c r="I786" s="2" t="s">
        <v>2100</v>
      </c>
      <c r="J786" s="3" t="str">
        <f>HYPERLINK("https://www.boe.es/gazeta/dias/1824/02/05/pdfs/GMD-1824-17.pdf#page=3","Abrir facsímil")</f>
        <v>Abrir facsímil</v>
      </c>
      <c r="K786" s="3" t="s">
        <v>31</v>
      </c>
    </row>
    <row r="787" spans="1:11" ht="42" customHeight="1">
      <c r="A787" s="2" t="s">
        <v>2097</v>
      </c>
      <c r="B787" s="2" t="s">
        <v>2097</v>
      </c>
      <c r="C787" s="2" t="s">
        <v>54</v>
      </c>
      <c r="D787" s="2" t="s">
        <v>55</v>
      </c>
      <c r="E787" s="5">
        <v>-27680</v>
      </c>
      <c r="F787" s="3" t="s">
        <v>2101</v>
      </c>
      <c r="G787" s="3" t="s">
        <v>90</v>
      </c>
      <c r="H787" s="2" t="s">
        <v>29</v>
      </c>
      <c r="I787" s="2" t="s">
        <v>2102</v>
      </c>
      <c r="J787" s="3" t="str">
        <f>HYPERLINK("https://www.boe.es/gazeta/dias/1824/03/18/pdfs/GMD-1824-35.pdf#page=2","Abrir facsímil")</f>
        <v>Abrir facsímil</v>
      </c>
      <c r="K787" s="3" t="s">
        <v>31</v>
      </c>
    </row>
    <row r="788" spans="1:11" ht="42" customHeight="1">
      <c r="A788" s="2" t="s">
        <v>2097</v>
      </c>
      <c r="B788" s="2" t="s">
        <v>2097</v>
      </c>
      <c r="C788" s="2" t="s">
        <v>34</v>
      </c>
      <c r="D788" s="2" t="s">
        <v>35</v>
      </c>
      <c r="E788" s="5">
        <v>-27668</v>
      </c>
      <c r="F788" s="3" t="s">
        <v>333</v>
      </c>
      <c r="G788" s="3" t="s">
        <v>28</v>
      </c>
      <c r="H788" s="2" t="s">
        <v>29</v>
      </c>
      <c r="I788" s="2" t="s">
        <v>2103</v>
      </c>
      <c r="J788" s="3" t="str">
        <f>HYPERLINK("https://www.boe.es/gazeta/dias/1824/03/30/pdfs/GMD-1824-42.pdf#page=4","Abrir facsímil")</f>
        <v>Abrir facsímil</v>
      </c>
      <c r="K788" s="3" t="s">
        <v>31</v>
      </c>
    </row>
    <row r="789" spans="1:11" ht="42" customHeight="1">
      <c r="A789" s="2" t="s">
        <v>2097</v>
      </c>
      <c r="B789" s="2" t="s">
        <v>2097</v>
      </c>
      <c r="C789" s="2" t="s">
        <v>54</v>
      </c>
      <c r="D789" s="2" t="s">
        <v>55</v>
      </c>
      <c r="E789" s="5">
        <v>-27645</v>
      </c>
      <c r="F789" s="3" t="s">
        <v>2104</v>
      </c>
      <c r="G789" s="3" t="s">
        <v>37</v>
      </c>
      <c r="H789" s="2" t="s">
        <v>29</v>
      </c>
      <c r="I789" s="2" t="s">
        <v>2105</v>
      </c>
      <c r="J789" s="3" t="str">
        <f>HYPERLINK("https://www.boe.es/gazeta/dias/1824/04/22/pdfs/GMD-1824-52.pdf#page=3","Abrir facsímil")</f>
        <v>Abrir facsímil</v>
      </c>
      <c r="K789" s="3" t="s">
        <v>31</v>
      </c>
    </row>
    <row r="790" spans="1:11" ht="42" customHeight="1">
      <c r="A790" s="2" t="s">
        <v>2106</v>
      </c>
      <c r="B790" s="2" t="s">
        <v>2107</v>
      </c>
      <c r="C790" s="2" t="s">
        <v>54</v>
      </c>
      <c r="D790" s="2" t="s">
        <v>590</v>
      </c>
      <c r="E790" s="5">
        <v>-27679</v>
      </c>
      <c r="F790" s="3" t="s">
        <v>2108</v>
      </c>
      <c r="G790" s="3" t="s">
        <v>104</v>
      </c>
      <c r="H790" s="2" t="s">
        <v>29</v>
      </c>
      <c r="I790" s="2" t="s">
        <v>2109</v>
      </c>
      <c r="J790" s="3" t="str">
        <f>HYPERLINK("https://www.boe.es/gazeta/dias/1824/03/19/pdfs/GMD-1824-36E.pdf#page=1","Abrir facsímil")</f>
        <v>Abrir facsímil</v>
      </c>
      <c r="K790" s="3" t="s">
        <v>31</v>
      </c>
    </row>
    <row r="791" spans="1:11" ht="42" customHeight="1">
      <c r="A791" s="2" t="s">
        <v>2110</v>
      </c>
      <c r="B791" s="2" t="s">
        <v>2111</v>
      </c>
      <c r="C791" s="2" t="s">
        <v>54</v>
      </c>
      <c r="D791" s="2" t="s">
        <v>55</v>
      </c>
      <c r="E791" s="5">
        <v>-27477</v>
      </c>
      <c r="F791" s="3" t="s">
        <v>666</v>
      </c>
      <c r="G791" s="3" t="s">
        <v>28</v>
      </c>
      <c r="H791" s="2" t="s">
        <v>29</v>
      </c>
      <c r="I791" s="2" t="s">
        <v>2112</v>
      </c>
      <c r="J791" s="3" t="str">
        <f>HYPERLINK("https://www.boe.es/gazeta/dias/1824/10/07/pdfs/GMD-1824-128.pdf#page=4","Abrir facsímil")</f>
        <v>Abrir facsímil</v>
      </c>
      <c r="K791" s="3" t="s">
        <v>31</v>
      </c>
    </row>
    <row r="792" spans="1:11" ht="42" customHeight="1">
      <c r="A792" s="2" t="s">
        <v>2113</v>
      </c>
      <c r="B792" s="2" t="s">
        <v>2113</v>
      </c>
      <c r="C792" s="2" t="s">
        <v>26</v>
      </c>
      <c r="D792" s="2" t="s">
        <v>18</v>
      </c>
      <c r="E792" s="5">
        <v>-27619</v>
      </c>
      <c r="F792" s="3" t="s">
        <v>1460</v>
      </c>
      <c r="G792" s="3" t="s">
        <v>28</v>
      </c>
      <c r="H792" s="2" t="s">
        <v>29</v>
      </c>
      <c r="I792" s="2" t="s">
        <v>2114</v>
      </c>
      <c r="J792" s="3" t="str">
        <f>HYPERLINK("https://www.boe.es/gazeta/dias/1824/05/18/pdfs/GMD-1824-64.pdf#page=4","Abrir facsímil")</f>
        <v>Abrir facsímil</v>
      </c>
      <c r="K792" s="3" t="s">
        <v>31</v>
      </c>
    </row>
    <row r="793" spans="1:11" ht="42" customHeight="1">
      <c r="A793" s="2" t="s">
        <v>2115</v>
      </c>
      <c r="B793" s="2" t="s">
        <v>2116</v>
      </c>
      <c r="C793" s="2" t="s">
        <v>17</v>
      </c>
      <c r="D793" s="2" t="s">
        <v>18</v>
      </c>
      <c r="E793" s="5">
        <v>-27619</v>
      </c>
      <c r="F793" s="3" t="s">
        <v>1460</v>
      </c>
      <c r="G793" s="3" t="s">
        <v>28</v>
      </c>
      <c r="H793" s="2" t="s">
        <v>29</v>
      </c>
      <c r="I793" s="2" t="s">
        <v>2117</v>
      </c>
      <c r="J793" s="3" t="str">
        <f>HYPERLINK("https://www.boe.es/gazeta/dias/1824/05/18/pdfs/GMD-1824-64.pdf#page=4","Abrir facsímil")</f>
        <v>Abrir facsímil</v>
      </c>
      <c r="K793" s="3" t="s">
        <v>31</v>
      </c>
    </row>
    <row r="794" spans="1:11" ht="42" customHeight="1">
      <c r="A794" s="2" t="s">
        <v>2118</v>
      </c>
      <c r="B794" s="2" t="s">
        <v>2119</v>
      </c>
      <c r="C794" s="2" t="s">
        <v>34</v>
      </c>
      <c r="D794" s="2" t="s">
        <v>35</v>
      </c>
      <c r="E794" s="5">
        <v>-27685</v>
      </c>
      <c r="F794" s="3" t="s">
        <v>50</v>
      </c>
      <c r="G794" s="3" t="s">
        <v>90</v>
      </c>
      <c r="H794" s="2" t="s">
        <v>29</v>
      </c>
      <c r="I794" s="2" t="s">
        <v>2120</v>
      </c>
      <c r="J794" s="3" t="str">
        <f>HYPERLINK("https://www.boe.es/gazeta/dias/1824/03/13/pdfs/GMD-1824-33.pdf#page=2","Abrir facsímil")</f>
        <v>Abrir facsímil</v>
      </c>
      <c r="K794" s="3" t="s">
        <v>31</v>
      </c>
    </row>
    <row r="795" spans="1:11" ht="42" customHeight="1">
      <c r="A795" s="2" t="s">
        <v>2118</v>
      </c>
      <c r="B795" s="2" t="s">
        <v>2119</v>
      </c>
      <c r="C795" s="2" t="s">
        <v>54</v>
      </c>
      <c r="D795" s="2" t="s">
        <v>55</v>
      </c>
      <c r="E795" s="5">
        <v>-27573</v>
      </c>
      <c r="F795" s="3" t="s">
        <v>390</v>
      </c>
      <c r="G795" s="3" t="s">
        <v>104</v>
      </c>
      <c r="H795" s="2" t="s">
        <v>29</v>
      </c>
      <c r="I795" s="2" t="s">
        <v>2121</v>
      </c>
      <c r="J795" s="3" t="str">
        <f>HYPERLINK("https://www.boe.es/gazeta/dias/1824/07/03/pdfs/GMD-1824-84.pdf#page=1","Abrir facsímil")</f>
        <v>Abrir facsímil</v>
      </c>
      <c r="K795" s="3" t="s">
        <v>31</v>
      </c>
    </row>
    <row r="796" spans="1:11" ht="42" customHeight="1">
      <c r="A796" s="2" t="s">
        <v>2118</v>
      </c>
      <c r="B796" s="2" t="s">
        <v>2119</v>
      </c>
      <c r="C796" s="2" t="s">
        <v>34</v>
      </c>
      <c r="D796" s="2" t="s">
        <v>35</v>
      </c>
      <c r="E796" s="5">
        <v>-27566</v>
      </c>
      <c r="F796" s="3" t="s">
        <v>183</v>
      </c>
      <c r="G796" s="3" t="s">
        <v>28</v>
      </c>
      <c r="H796" s="2" t="s">
        <v>29</v>
      </c>
      <c r="I796" s="2" t="s">
        <v>2122</v>
      </c>
      <c r="J796" s="3" t="str">
        <f>HYPERLINK("https://www.boe.es/gazeta/dias/1824/07/10/pdfs/GMD-1824-87.pdf#page=4","Abrir facsímil")</f>
        <v>Abrir facsímil</v>
      </c>
      <c r="K796" s="3" t="s">
        <v>31</v>
      </c>
    </row>
    <row r="797" spans="1:11" ht="42" customHeight="1">
      <c r="A797" s="2" t="s">
        <v>2123</v>
      </c>
      <c r="B797" s="2" t="s">
        <v>2124</v>
      </c>
      <c r="C797" s="2" t="s">
        <v>54</v>
      </c>
      <c r="D797" s="2" t="s">
        <v>55</v>
      </c>
      <c r="E797" s="5">
        <v>-27603</v>
      </c>
      <c r="F797" s="3" t="s">
        <v>682</v>
      </c>
      <c r="G797" s="3" t="s">
        <v>104</v>
      </c>
      <c r="H797" s="2" t="s">
        <v>29</v>
      </c>
      <c r="I797" s="2" t="s">
        <v>2125</v>
      </c>
      <c r="J797" s="3" t="str">
        <f>HYPERLINK("https://www.boe.es/gazeta/dias/1824/06/03/pdfs/GMD-1824-71.pdf#page=1","Abrir facsímil")</f>
        <v>Abrir facsímil</v>
      </c>
      <c r="K797" s="3" t="s">
        <v>31</v>
      </c>
    </row>
    <row r="798" spans="1:11" ht="42" customHeight="1">
      <c r="A798" s="2" t="s">
        <v>2126</v>
      </c>
      <c r="B798" s="2" t="s">
        <v>2127</v>
      </c>
      <c r="C798" s="2" t="s">
        <v>34</v>
      </c>
      <c r="D798" s="2" t="s">
        <v>35</v>
      </c>
      <c r="E798" s="5">
        <v>-27547</v>
      </c>
      <c r="F798" s="3" t="s">
        <v>156</v>
      </c>
      <c r="G798" s="3" t="s">
        <v>90</v>
      </c>
      <c r="H798" s="2" t="s">
        <v>29</v>
      </c>
      <c r="I798" s="2" t="s">
        <v>2128</v>
      </c>
      <c r="J798" s="3" t="str">
        <f>HYPERLINK("https://www.boe.es/gazeta/dias/1824/07/29/pdfs/GMD-1824-95.pdf#page=2","Abrir facsímil")</f>
        <v>Abrir facsímil</v>
      </c>
      <c r="K798" s="3" t="s">
        <v>31</v>
      </c>
    </row>
    <row r="799" spans="1:11" ht="42" customHeight="1">
      <c r="A799" s="2" t="s">
        <v>2129</v>
      </c>
      <c r="B799" s="2" t="s">
        <v>2130</v>
      </c>
      <c r="C799" s="2" t="s">
        <v>34</v>
      </c>
      <c r="D799" s="2" t="s">
        <v>35</v>
      </c>
      <c r="E799" s="5">
        <v>-27428</v>
      </c>
      <c r="F799" s="3" t="s">
        <v>81</v>
      </c>
      <c r="G799" s="3" t="s">
        <v>37</v>
      </c>
      <c r="H799" s="2" t="s">
        <v>29</v>
      </c>
      <c r="I799" s="2" t="s">
        <v>2131</v>
      </c>
      <c r="J799" s="3" t="str">
        <f>HYPERLINK("https://www.boe.es/gazeta/dias/1824/11/25/pdfs/GMD-1824-149.pdf#page=3","Abrir facsímil")</f>
        <v>Abrir facsímil</v>
      </c>
      <c r="K799" s="3" t="s">
        <v>31</v>
      </c>
    </row>
    <row r="800" spans="1:11" ht="42" customHeight="1">
      <c r="A800" s="2" t="s">
        <v>2132</v>
      </c>
      <c r="B800" s="2" t="s">
        <v>2133</v>
      </c>
      <c r="C800" s="2" t="s">
        <v>34</v>
      </c>
      <c r="D800" s="2" t="s">
        <v>35</v>
      </c>
      <c r="E800" s="5">
        <v>-27731</v>
      </c>
      <c r="F800" s="3" t="s">
        <v>1284</v>
      </c>
      <c r="G800" s="3" t="s">
        <v>104</v>
      </c>
      <c r="H800" s="2" t="s">
        <v>29</v>
      </c>
      <c r="I800" s="2" t="s">
        <v>2134</v>
      </c>
      <c r="J800" s="3" t="str">
        <f>HYPERLINK("https://www.boe.es/gazeta/dias/1824/01/27/pdfs/GMD-1824-12.pdf#page=1","Abrir facsímil")</f>
        <v>Abrir facsímil</v>
      </c>
      <c r="K800" s="3" t="s">
        <v>31</v>
      </c>
    </row>
    <row r="801" spans="1:11" ht="42" customHeight="1">
      <c r="A801" s="2" t="s">
        <v>2135</v>
      </c>
      <c r="B801" s="2" t="s">
        <v>2136</v>
      </c>
      <c r="C801" s="2" t="s">
        <v>26</v>
      </c>
      <c r="D801" s="2" t="s">
        <v>18</v>
      </c>
      <c r="E801" s="5">
        <v>-27568</v>
      </c>
      <c r="F801" s="3" t="s">
        <v>103</v>
      </c>
      <c r="G801" s="3" t="s">
        <v>37</v>
      </c>
      <c r="H801" s="2" t="s">
        <v>29</v>
      </c>
      <c r="I801" s="2" t="s">
        <v>2137</v>
      </c>
      <c r="J801" s="3" t="str">
        <f>HYPERLINK("https://www.boe.es/gazeta/dias/1824/07/08/pdfs/GMD-1824-86.pdf#page=3","Abrir facsímil")</f>
        <v>Abrir facsímil</v>
      </c>
      <c r="K801" s="3" t="s">
        <v>31</v>
      </c>
    </row>
    <row r="802" spans="1:11" ht="42" customHeight="1">
      <c r="A802" s="2" t="s">
        <v>2138</v>
      </c>
      <c r="B802" s="2" t="s">
        <v>2139</v>
      </c>
      <c r="C802" s="2" t="s">
        <v>54</v>
      </c>
      <c r="D802" s="2" t="s">
        <v>55</v>
      </c>
      <c r="E802" s="5">
        <v>-27463</v>
      </c>
      <c r="F802" s="3" t="s">
        <v>409</v>
      </c>
      <c r="G802" s="3" t="s">
        <v>28</v>
      </c>
      <c r="H802" s="2" t="s">
        <v>29</v>
      </c>
      <c r="I802" s="2" t="s">
        <v>2140</v>
      </c>
      <c r="J802" s="3" t="str">
        <f>HYPERLINK("https://www.boe.es/gazeta/dias/1824/10/21/pdfs/GMD-1824-134.pdf#page=4","Abrir facsímil")</f>
        <v>Abrir facsímil</v>
      </c>
      <c r="K802" s="3" t="s">
        <v>31</v>
      </c>
    </row>
    <row r="803" spans="1:11" ht="42" customHeight="1">
      <c r="A803" s="2" t="s">
        <v>2141</v>
      </c>
      <c r="B803" s="2" t="s">
        <v>2142</v>
      </c>
      <c r="C803" s="2" t="s">
        <v>54</v>
      </c>
      <c r="D803" s="2" t="s">
        <v>55</v>
      </c>
      <c r="E803" s="5">
        <v>-27493</v>
      </c>
      <c r="F803" s="3" t="s">
        <v>63</v>
      </c>
      <c r="G803" s="3" t="s">
        <v>64</v>
      </c>
      <c r="H803" s="2" t="s">
        <v>29</v>
      </c>
      <c r="I803" s="2" t="s">
        <v>2143</v>
      </c>
      <c r="J803" s="3" t="str">
        <f>HYPERLINK("https://www.boe.es/gazeta/dias/1824/09/21/pdfs/GMD-1824-121.pdf#page=3","Abrir facsímil")</f>
        <v>Abrir facsímil</v>
      </c>
      <c r="K803" s="3" t="s">
        <v>31</v>
      </c>
    </row>
    <row r="804" spans="1:11" ht="42" customHeight="1">
      <c r="A804" s="2" t="s">
        <v>2144</v>
      </c>
      <c r="B804" s="2" t="s">
        <v>2145</v>
      </c>
      <c r="C804" s="2" t="s">
        <v>54</v>
      </c>
      <c r="D804" s="2" t="s">
        <v>55</v>
      </c>
      <c r="E804" s="5">
        <v>-27626</v>
      </c>
      <c r="F804" s="3" t="s">
        <v>2146</v>
      </c>
      <c r="G804" s="3" t="s">
        <v>90</v>
      </c>
      <c r="H804" s="2" t="s">
        <v>29</v>
      </c>
      <c r="I804" s="2" t="s">
        <v>2147</v>
      </c>
      <c r="J804" s="3" t="str">
        <f>HYPERLINK("https://www.boe.es/gazeta/dias/1824/05/11/pdfs/GMD-1824-60.pdf#page=2","Abrir facsímil")</f>
        <v>Abrir facsímil</v>
      </c>
      <c r="K804" s="3" t="s">
        <v>31</v>
      </c>
    </row>
    <row r="805" spans="1:11" ht="42" customHeight="1">
      <c r="A805" s="2" t="s">
        <v>2148</v>
      </c>
      <c r="B805" s="2" t="s">
        <v>2148</v>
      </c>
      <c r="C805" s="2" t="s">
        <v>54</v>
      </c>
      <c r="D805" s="2" t="s">
        <v>55</v>
      </c>
      <c r="E805" s="5">
        <v>-27554</v>
      </c>
      <c r="F805" s="3" t="s">
        <v>326</v>
      </c>
      <c r="G805" s="3" t="s">
        <v>90</v>
      </c>
      <c r="H805" s="2" t="s">
        <v>29</v>
      </c>
      <c r="I805" s="2" t="s">
        <v>2149</v>
      </c>
      <c r="J805" s="3" t="str">
        <f>HYPERLINK("https://www.boe.es/gazeta/dias/1824/07/22/pdfs/GMD-1824-92.pdf#page=2","Abrir facsímil")</f>
        <v>Abrir facsímil</v>
      </c>
      <c r="K805" s="3" t="s">
        <v>31</v>
      </c>
    </row>
    <row r="806" spans="1:11" ht="42" customHeight="1">
      <c r="A806" s="2" t="s">
        <v>2150</v>
      </c>
      <c r="B806" s="2" t="s">
        <v>2151</v>
      </c>
      <c r="C806" s="2" t="s">
        <v>34</v>
      </c>
      <c r="D806" s="2" t="s">
        <v>35</v>
      </c>
      <c r="E806" s="5">
        <v>-27624</v>
      </c>
      <c r="F806" s="3" t="s">
        <v>354</v>
      </c>
      <c r="G806" s="3" t="s">
        <v>104</v>
      </c>
      <c r="H806" s="2" t="s">
        <v>29</v>
      </c>
      <c r="I806" s="2" t="s">
        <v>2152</v>
      </c>
      <c r="J806" s="3" t="str">
        <f>HYPERLINK("https://www.boe.es/gazeta/dias/1824/05/13/pdfs/GMD-1824-61.pdf#page=1","Abrir facsímil")</f>
        <v>Abrir facsímil</v>
      </c>
      <c r="K806" s="3" t="s">
        <v>31</v>
      </c>
    </row>
    <row r="807" spans="1:11" ht="42" customHeight="1">
      <c r="A807" s="2" t="s">
        <v>2153</v>
      </c>
      <c r="B807" s="2" t="s">
        <v>2154</v>
      </c>
      <c r="C807" s="2" t="s">
        <v>301</v>
      </c>
      <c r="D807" s="2" t="s">
        <v>18</v>
      </c>
      <c r="E807" s="5">
        <v>-27435</v>
      </c>
      <c r="F807" s="3" t="s">
        <v>19</v>
      </c>
      <c r="G807" s="3" t="s">
        <v>507</v>
      </c>
      <c r="H807" s="2" t="s">
        <v>29</v>
      </c>
      <c r="I807" s="2" t="s">
        <v>2155</v>
      </c>
      <c r="J807" s="3" t="str">
        <f>HYPERLINK("https://www.boe.es/gazeta/dias/1824/11/18/pdfs/GMD-1824-146.pdf#page=4","Abrir facsímil")</f>
        <v>Abrir facsímil</v>
      </c>
      <c r="K807" s="3" t="s">
        <v>31</v>
      </c>
    </row>
    <row r="808" spans="1:11" ht="42" customHeight="1">
      <c r="A808" s="2" t="s">
        <v>2156</v>
      </c>
      <c r="B808" s="2" t="s">
        <v>2157</v>
      </c>
      <c r="C808" s="2" t="s">
        <v>26</v>
      </c>
      <c r="D808" s="2" t="s">
        <v>18</v>
      </c>
      <c r="E808" s="5">
        <v>-27596</v>
      </c>
      <c r="F808" s="3" t="s">
        <v>205</v>
      </c>
      <c r="G808" s="3" t="s">
        <v>28</v>
      </c>
      <c r="H808" s="2" t="s">
        <v>29</v>
      </c>
      <c r="I808" s="2" t="s">
        <v>2158</v>
      </c>
      <c r="J808" s="3" t="str">
        <f>HYPERLINK("https://www.boe.es/gazeta/dias/1824/06/10/pdfs/GMD-1824-74.pdf#page=4","Abrir facsímil")</f>
        <v>Abrir facsímil</v>
      </c>
      <c r="K808" s="3" t="s">
        <v>31</v>
      </c>
    </row>
    <row r="809" spans="1:11" ht="42" customHeight="1">
      <c r="A809" s="2" t="s">
        <v>2159</v>
      </c>
      <c r="B809" s="2" t="s">
        <v>2160</v>
      </c>
      <c r="C809" s="2" t="s">
        <v>54</v>
      </c>
      <c r="D809" s="2" t="s">
        <v>55</v>
      </c>
      <c r="E809" s="5">
        <v>-27409</v>
      </c>
      <c r="F809" s="3" t="s">
        <v>85</v>
      </c>
      <c r="G809" s="3" t="s">
        <v>28</v>
      </c>
      <c r="H809" s="2" t="s">
        <v>29</v>
      </c>
      <c r="I809" s="2" t="s">
        <v>2161</v>
      </c>
      <c r="J809" s="3" t="str">
        <f>HYPERLINK("https://www.boe.es/gazeta/dias/1824/12/14/pdfs/GMD-1824-157.pdf#page=4","Abrir facsímil")</f>
        <v>Abrir facsímil</v>
      </c>
      <c r="K809" s="3" t="s">
        <v>31</v>
      </c>
    </row>
    <row r="810" spans="1:11" ht="42" customHeight="1">
      <c r="A810" s="2" t="s">
        <v>2162</v>
      </c>
      <c r="B810" s="2" t="s">
        <v>2163</v>
      </c>
      <c r="C810" s="2" t="s">
        <v>54</v>
      </c>
      <c r="D810" s="2" t="s">
        <v>55</v>
      </c>
      <c r="E810" s="5">
        <v>-27412</v>
      </c>
      <c r="F810" s="3" t="s">
        <v>73</v>
      </c>
      <c r="G810" s="3" t="s">
        <v>28</v>
      </c>
      <c r="H810" s="2" t="s">
        <v>29</v>
      </c>
      <c r="I810" s="2" t="s">
        <v>2164</v>
      </c>
      <c r="J810" s="3" t="str">
        <f>HYPERLINK("https://www.boe.es/gazeta/dias/1824/12/11/pdfs/GMD-1824-156.pdf#page=4","Abrir facsímil")</f>
        <v>Abrir facsímil</v>
      </c>
      <c r="K810" s="3" t="s">
        <v>31</v>
      </c>
    </row>
    <row r="811" spans="1:11" ht="42" customHeight="1">
      <c r="A811" s="2" t="s">
        <v>2165</v>
      </c>
      <c r="B811" s="2" t="s">
        <v>2166</v>
      </c>
      <c r="C811" s="2" t="s">
        <v>54</v>
      </c>
      <c r="D811" s="2" t="s">
        <v>55</v>
      </c>
      <c r="E811" s="5">
        <v>-27687</v>
      </c>
      <c r="F811" s="3" t="s">
        <v>302</v>
      </c>
      <c r="G811" s="3" t="s">
        <v>28</v>
      </c>
      <c r="H811" s="2" t="s">
        <v>29</v>
      </c>
      <c r="I811" s="2" t="s">
        <v>2167</v>
      </c>
      <c r="J811" s="3" t="str">
        <f>HYPERLINK("https://www.boe.es/gazeta/dias/1824/03/11/pdfs/GMD-1824-32.pdf#page=4","Abrir facsímil")</f>
        <v>Abrir facsímil</v>
      </c>
      <c r="K811" s="3" t="s">
        <v>31</v>
      </c>
    </row>
    <row r="812" spans="1:11" ht="42" customHeight="1">
      <c r="A812" s="2" t="s">
        <v>2168</v>
      </c>
      <c r="B812" s="2" t="s">
        <v>2169</v>
      </c>
      <c r="C812" s="2" t="s">
        <v>54</v>
      </c>
      <c r="D812" s="2" t="s">
        <v>55</v>
      </c>
      <c r="E812" s="5">
        <v>-27692</v>
      </c>
      <c r="F812" s="3" t="s">
        <v>295</v>
      </c>
      <c r="G812" s="3" t="s">
        <v>37</v>
      </c>
      <c r="H812" s="2" t="s">
        <v>29</v>
      </c>
      <c r="I812" s="2" t="s">
        <v>2170</v>
      </c>
      <c r="J812" s="3" t="str">
        <f>HYPERLINK("https://www.boe.es/gazeta/dias/1824/03/06/pdfs/GMD-1824-30.pdf#page=3","Abrir facsímil")</f>
        <v>Abrir facsímil</v>
      </c>
      <c r="K812" s="3" t="s">
        <v>31</v>
      </c>
    </row>
    <row r="813" spans="1:11" ht="42" customHeight="1">
      <c r="A813" s="2" t="s">
        <v>2171</v>
      </c>
      <c r="B813" s="2" t="s">
        <v>2172</v>
      </c>
      <c r="C813" s="2" t="s">
        <v>72</v>
      </c>
      <c r="D813" s="2" t="s">
        <v>18</v>
      </c>
      <c r="E813" s="5">
        <v>-27752</v>
      </c>
      <c r="F813" s="3" t="s">
        <v>442</v>
      </c>
      <c r="G813" s="3" t="s">
        <v>28</v>
      </c>
      <c r="H813" s="2" t="s">
        <v>29</v>
      </c>
      <c r="I813" s="2" t="s">
        <v>2173</v>
      </c>
      <c r="J813" s="3" t="str">
        <f>HYPERLINK("https://www.boe.es/gazeta/dias/1824/01/06/pdfs/GMD-1824-3.pdf#page=4","Abrir facsímil")</f>
        <v>Abrir facsímil</v>
      </c>
      <c r="K813" s="3" t="s">
        <v>31</v>
      </c>
    </row>
    <row r="814" spans="1:11" ht="42" customHeight="1">
      <c r="A814" s="2" t="s">
        <v>2174</v>
      </c>
      <c r="B814" s="2" t="s">
        <v>2175</v>
      </c>
      <c r="C814" s="2" t="s">
        <v>54</v>
      </c>
      <c r="D814" s="2" t="s">
        <v>55</v>
      </c>
      <c r="E814" s="5">
        <v>-27575</v>
      </c>
      <c r="F814" s="3" t="s">
        <v>261</v>
      </c>
      <c r="G814" s="3" t="s">
        <v>90</v>
      </c>
      <c r="H814" s="2" t="s">
        <v>29</v>
      </c>
      <c r="I814" s="2" t="s">
        <v>2176</v>
      </c>
      <c r="J814" s="3" t="str">
        <f>HYPERLINK("https://www.boe.es/gazeta/dias/1824/07/01/pdfs/GMD-1824-83.pdf#page=2","Abrir facsímil")</f>
        <v>Abrir facsímil</v>
      </c>
      <c r="K814" s="3" t="s">
        <v>31</v>
      </c>
    </row>
    <row r="815" spans="1:11" ht="42" customHeight="1">
      <c r="A815" s="2" t="s">
        <v>2177</v>
      </c>
      <c r="B815" s="2" t="s">
        <v>2178</v>
      </c>
      <c r="C815" s="2" t="s">
        <v>54</v>
      </c>
      <c r="D815" s="2" t="s">
        <v>55</v>
      </c>
      <c r="E815" s="5">
        <v>-27659</v>
      </c>
      <c r="F815" s="3" t="s">
        <v>215</v>
      </c>
      <c r="G815" s="3" t="s">
        <v>28</v>
      </c>
      <c r="H815" s="2" t="s">
        <v>29</v>
      </c>
      <c r="I815" s="2" t="s">
        <v>2179</v>
      </c>
      <c r="J815" s="3" t="str">
        <f>HYPERLINK("https://www.boe.es/gazeta/dias/1824/04/08/pdfs/GMD-1824-46.pdf#page=4","Abrir facsímil")</f>
        <v>Abrir facsímil</v>
      </c>
      <c r="K815" s="3" t="s">
        <v>31</v>
      </c>
    </row>
    <row r="816" spans="1:11" ht="42" customHeight="1">
      <c r="A816" s="2" t="s">
        <v>2180</v>
      </c>
      <c r="B816" s="2" t="s">
        <v>2181</v>
      </c>
      <c r="C816" s="2" t="s">
        <v>54</v>
      </c>
      <c r="D816" s="2" t="s">
        <v>55</v>
      </c>
      <c r="E816" s="5">
        <v>-27444</v>
      </c>
      <c r="F816" s="3" t="s">
        <v>1134</v>
      </c>
      <c r="G816" s="3" t="s">
        <v>28</v>
      </c>
      <c r="H816" s="2" t="s">
        <v>29</v>
      </c>
      <c r="I816" s="2" t="s">
        <v>2182</v>
      </c>
      <c r="J816" s="3" t="str">
        <f>HYPERLINK("https://www.boe.es/gazeta/dias/1824/11/09/pdfs/GMD-1824-142.pdf#page=4","Abrir facsímil")</f>
        <v>Abrir facsímil</v>
      </c>
      <c r="K816" s="3" t="s">
        <v>31</v>
      </c>
    </row>
    <row r="817" spans="1:11" ht="42" customHeight="1">
      <c r="A817" s="2" t="s">
        <v>2183</v>
      </c>
      <c r="B817" s="2" t="s">
        <v>2184</v>
      </c>
      <c r="C817" s="2" t="s">
        <v>49</v>
      </c>
      <c r="D817" s="2" t="s">
        <v>18</v>
      </c>
      <c r="E817" s="5">
        <v>-27454</v>
      </c>
      <c r="F817" s="3" t="s">
        <v>318</v>
      </c>
      <c r="G817" s="3" t="s">
        <v>90</v>
      </c>
      <c r="H817" s="2" t="s">
        <v>29</v>
      </c>
      <c r="I817" s="2" t="s">
        <v>2185</v>
      </c>
      <c r="J817" s="3" t="str">
        <f>HYPERLINK("https://www.boe.es/gazeta/dias/1824/10/30/pdfs/GMD-1824-138.pdf#page=2","Abrir facsímil")</f>
        <v>Abrir facsímil</v>
      </c>
      <c r="K817" s="3" t="s">
        <v>31</v>
      </c>
    </row>
    <row r="818" spans="1:11" ht="42" customHeight="1">
      <c r="A818" s="2" t="s">
        <v>2186</v>
      </c>
      <c r="B818" s="2" t="s">
        <v>2187</v>
      </c>
      <c r="C818" s="2" t="s">
        <v>72</v>
      </c>
      <c r="D818" s="2" t="s">
        <v>18</v>
      </c>
      <c r="E818" s="5">
        <v>-27400</v>
      </c>
      <c r="F818" s="3" t="s">
        <v>108</v>
      </c>
      <c r="G818" s="3" t="s">
        <v>28</v>
      </c>
      <c r="H818" s="2" t="s">
        <v>29</v>
      </c>
      <c r="I818" s="2" t="s">
        <v>2188</v>
      </c>
      <c r="J818" s="3" t="str">
        <f>HYPERLINK("https://www.boe.es/gazeta/dias/1824/12/23/pdfs/GMD-1824-161.pdf#page=4","Abrir facsímil")</f>
        <v>Abrir facsímil</v>
      </c>
      <c r="K818" s="3" t="s">
        <v>31</v>
      </c>
    </row>
    <row r="819" spans="1:11" ht="42" customHeight="1">
      <c r="A819" s="2" t="s">
        <v>2189</v>
      </c>
      <c r="B819" s="2" t="s">
        <v>2190</v>
      </c>
      <c r="C819" s="2" t="s">
        <v>54</v>
      </c>
      <c r="D819" s="2" t="s">
        <v>55</v>
      </c>
      <c r="E819" s="5">
        <v>-27489</v>
      </c>
      <c r="F819" s="3" t="s">
        <v>59</v>
      </c>
      <c r="G819" s="3" t="s">
        <v>28</v>
      </c>
      <c r="H819" s="2" t="s">
        <v>29</v>
      </c>
      <c r="I819" s="2" t="s">
        <v>2191</v>
      </c>
      <c r="J819" s="3" t="str">
        <f>HYPERLINK("https://www.boe.es/gazeta/dias/1824/09/25/pdfs/GMD-1824-123.pdf#page=4","Abrir facsímil")</f>
        <v>Abrir facsímil</v>
      </c>
      <c r="K819" s="3" t="s">
        <v>31</v>
      </c>
    </row>
    <row r="820" spans="1:11" ht="42" customHeight="1">
      <c r="A820" s="2" t="s">
        <v>2192</v>
      </c>
      <c r="B820" s="2" t="s">
        <v>2193</v>
      </c>
      <c r="C820" s="2" t="s">
        <v>34</v>
      </c>
      <c r="D820" s="2" t="s">
        <v>35</v>
      </c>
      <c r="E820" s="5">
        <v>-27470</v>
      </c>
      <c r="F820" s="3" t="s">
        <v>89</v>
      </c>
      <c r="G820" s="3" t="s">
        <v>37</v>
      </c>
      <c r="H820" s="2" t="s">
        <v>29</v>
      </c>
      <c r="I820" s="2" t="s">
        <v>2194</v>
      </c>
      <c r="J820" s="3" t="str">
        <f>HYPERLINK("https://www.boe.es/gazeta/dias/1824/10/14/pdfs/GMD-1824-131.pdf#page=3","Abrir facsímil")</f>
        <v>Abrir facsímil</v>
      </c>
      <c r="K820" s="3" t="s">
        <v>31</v>
      </c>
    </row>
    <row r="821" spans="1:11" ht="42" customHeight="1">
      <c r="A821" s="2" t="s">
        <v>2195</v>
      </c>
      <c r="B821" s="2" t="s">
        <v>2195</v>
      </c>
      <c r="C821" s="2" t="s">
        <v>54</v>
      </c>
      <c r="D821" s="2" t="s">
        <v>55</v>
      </c>
      <c r="E821" s="5">
        <v>-27477</v>
      </c>
      <c r="F821" s="3" t="s">
        <v>666</v>
      </c>
      <c r="G821" s="3" t="s">
        <v>37</v>
      </c>
      <c r="H821" s="2" t="s">
        <v>29</v>
      </c>
      <c r="I821" s="2" t="s">
        <v>2196</v>
      </c>
      <c r="J821" s="3" t="str">
        <f>HYPERLINK("https://www.boe.es/gazeta/dias/1824/10/07/pdfs/GMD-1824-128.pdf#page=3","Abrir facsímil")</f>
        <v>Abrir facsímil</v>
      </c>
      <c r="K821" s="3" t="s">
        <v>31</v>
      </c>
    </row>
    <row r="822" spans="1:11" ht="42" customHeight="1">
      <c r="A822" s="2" t="s">
        <v>2197</v>
      </c>
      <c r="B822" s="2" t="s">
        <v>2197</v>
      </c>
      <c r="C822" s="2" t="s">
        <v>34</v>
      </c>
      <c r="D822" s="2" t="s">
        <v>35</v>
      </c>
      <c r="E822" s="5">
        <v>-27598</v>
      </c>
      <c r="F822" s="3" t="s">
        <v>937</v>
      </c>
      <c r="G822" s="3" t="s">
        <v>28</v>
      </c>
      <c r="H822" s="2" t="s">
        <v>29</v>
      </c>
      <c r="I822" s="2" t="s">
        <v>2198</v>
      </c>
      <c r="J822" s="3" t="str">
        <f>HYPERLINK("https://www.boe.es/gazeta/dias/1824/06/08/pdfs/GMD-1824-73.pdf#page=4","Abrir facsímil")</f>
        <v>Abrir facsímil</v>
      </c>
      <c r="K822" s="3" t="s">
        <v>31</v>
      </c>
    </row>
    <row r="823" spans="1:11" ht="42" customHeight="1">
      <c r="A823" s="2" t="s">
        <v>2199</v>
      </c>
      <c r="B823" s="2" t="s">
        <v>2199</v>
      </c>
      <c r="C823" s="2" t="s">
        <v>17</v>
      </c>
      <c r="D823" s="2" t="s">
        <v>18</v>
      </c>
      <c r="E823" s="5">
        <v>-27631</v>
      </c>
      <c r="F823" s="3" t="s">
        <v>322</v>
      </c>
      <c r="G823" s="3" t="s">
        <v>90</v>
      </c>
      <c r="H823" s="2" t="s">
        <v>29</v>
      </c>
      <c r="I823" s="2" t="s">
        <v>2200</v>
      </c>
      <c r="J823" s="3" t="str">
        <f>HYPERLINK("https://www.boe.es/gazeta/dias/1824/05/06/pdfs/GMD-1824-58.pdf#page=2","Abrir facsímil")</f>
        <v>Abrir facsímil</v>
      </c>
      <c r="K823" s="3" t="s">
        <v>31</v>
      </c>
    </row>
    <row r="824" spans="1:11" ht="42" customHeight="1">
      <c r="A824" s="2" t="s">
        <v>2199</v>
      </c>
      <c r="B824" s="2" t="s">
        <v>2199</v>
      </c>
      <c r="C824" s="2" t="s">
        <v>17</v>
      </c>
      <c r="D824" s="2" t="s">
        <v>18</v>
      </c>
      <c r="E824" s="5">
        <v>-27426</v>
      </c>
      <c r="F824" s="3" t="s">
        <v>244</v>
      </c>
      <c r="G824" s="3" t="s">
        <v>90</v>
      </c>
      <c r="H824" s="2" t="s">
        <v>29</v>
      </c>
      <c r="I824" s="2" t="s">
        <v>2201</v>
      </c>
      <c r="J824" s="3" t="str">
        <f>HYPERLINK("https://www.boe.es/gazeta/dias/1824/11/27/pdfs/GMD-1824-150.pdf#page=2","Abrir facsímil")</f>
        <v>Abrir facsímil</v>
      </c>
      <c r="K824" s="3" t="s">
        <v>31</v>
      </c>
    </row>
    <row r="825" spans="1:11" ht="42" customHeight="1">
      <c r="A825" s="2" t="s">
        <v>2202</v>
      </c>
      <c r="B825" s="2" t="s">
        <v>2203</v>
      </c>
      <c r="C825" s="2" t="s">
        <v>72</v>
      </c>
      <c r="D825" s="2" t="s">
        <v>18</v>
      </c>
      <c r="E825" s="5">
        <v>-27710</v>
      </c>
      <c r="F825" s="3" t="s">
        <v>220</v>
      </c>
      <c r="G825" s="3" t="s">
        <v>28</v>
      </c>
      <c r="H825" s="2" t="s">
        <v>29</v>
      </c>
      <c r="I825" s="2" t="s">
        <v>2204</v>
      </c>
      <c r="J825" s="3" t="str">
        <f>HYPERLINK("https://www.boe.es/gazeta/dias/1824/02/17/pdfs/GMD-1824-22.pdf#page=4","Abrir facsímil")</f>
        <v>Abrir facsímil</v>
      </c>
      <c r="K825" s="3" t="s">
        <v>31</v>
      </c>
    </row>
    <row r="826" spans="1:11" ht="42" customHeight="1">
      <c r="A826" s="2" t="s">
        <v>2205</v>
      </c>
      <c r="B826" s="2" t="s">
        <v>2205</v>
      </c>
      <c r="C826" s="2" t="s">
        <v>54</v>
      </c>
      <c r="D826" s="2" t="s">
        <v>55</v>
      </c>
      <c r="E826" s="5">
        <v>-27631</v>
      </c>
      <c r="F826" s="3" t="s">
        <v>322</v>
      </c>
      <c r="G826" s="3" t="s">
        <v>90</v>
      </c>
      <c r="H826" s="2" t="s">
        <v>29</v>
      </c>
      <c r="I826" s="2" t="s">
        <v>2206</v>
      </c>
      <c r="J826" s="3" t="str">
        <f>HYPERLINK("https://www.boe.es/gazeta/dias/1824/05/06/pdfs/GMD-1824-58.pdf#page=2","Abrir facsímil")</f>
        <v>Abrir facsímil</v>
      </c>
      <c r="K826" s="3" t="s">
        <v>31</v>
      </c>
    </row>
    <row r="827" spans="1:11" ht="42" customHeight="1">
      <c r="A827" s="2" t="s">
        <v>2207</v>
      </c>
      <c r="B827" s="2" t="s">
        <v>2208</v>
      </c>
      <c r="C827" s="2" t="s">
        <v>34</v>
      </c>
      <c r="D827" s="2" t="s">
        <v>35</v>
      </c>
      <c r="E827" s="5">
        <v>-27738</v>
      </c>
      <c r="F827" s="3" t="s">
        <v>517</v>
      </c>
      <c r="G827" s="3" t="s">
        <v>28</v>
      </c>
      <c r="H827" s="2" t="s">
        <v>29</v>
      </c>
      <c r="I827" s="2" t="s">
        <v>2209</v>
      </c>
      <c r="J827" s="3" t="str">
        <f>HYPERLINK("https://www.boe.es/gazeta/dias/1824/01/20/pdfs/GMD-1824-9.pdf#page=4","Abrir facsímil")</f>
        <v>Abrir facsímil</v>
      </c>
      <c r="K827" s="3" t="s">
        <v>31</v>
      </c>
    </row>
    <row r="828" spans="1:11" ht="42" customHeight="1">
      <c r="A828" s="2" t="s">
        <v>2210</v>
      </c>
      <c r="B828" s="2" t="s">
        <v>2211</v>
      </c>
      <c r="C828" s="2" t="s">
        <v>54</v>
      </c>
      <c r="D828" s="2" t="s">
        <v>55</v>
      </c>
      <c r="E828" s="5">
        <v>-27444</v>
      </c>
      <c r="F828" s="3" t="s">
        <v>1134</v>
      </c>
      <c r="G828" s="3" t="s">
        <v>28</v>
      </c>
      <c r="H828" s="2" t="s">
        <v>29</v>
      </c>
      <c r="I828" s="2" t="s">
        <v>2212</v>
      </c>
      <c r="J828" s="3" t="str">
        <f>HYPERLINK("https://www.boe.es/gazeta/dias/1824/11/09/pdfs/GMD-1824-142.pdf#page=4","Abrir facsímil")</f>
        <v>Abrir facsímil</v>
      </c>
      <c r="K828" s="3" t="s">
        <v>31</v>
      </c>
    </row>
    <row r="829" spans="1:11" ht="42" customHeight="1">
      <c r="A829" s="2" t="s">
        <v>2213</v>
      </c>
      <c r="B829" s="2" t="s">
        <v>2214</v>
      </c>
      <c r="C829" s="2" t="s">
        <v>54</v>
      </c>
      <c r="D829" s="2" t="s">
        <v>55</v>
      </c>
      <c r="E829" s="5">
        <v>-27722</v>
      </c>
      <c r="F829" s="3" t="s">
        <v>730</v>
      </c>
      <c r="G829" s="3" t="s">
        <v>28</v>
      </c>
      <c r="H829" s="2" t="s">
        <v>29</v>
      </c>
      <c r="I829" s="2" t="s">
        <v>2215</v>
      </c>
      <c r="J829" s="3" t="str">
        <f>HYPERLINK("https://www.boe.es/gazeta/dias/1824/02/05/pdfs/GMD-1824-17.pdf#page=4","Abrir facsímil")</f>
        <v>Abrir facsímil</v>
      </c>
      <c r="K829" s="3" t="s">
        <v>31</v>
      </c>
    </row>
    <row r="830" spans="1:11" ht="42" customHeight="1">
      <c r="A830" s="2" t="s">
        <v>2216</v>
      </c>
      <c r="B830" s="2" t="s">
        <v>2217</v>
      </c>
      <c r="C830" s="2" t="s">
        <v>54</v>
      </c>
      <c r="D830" s="2" t="s">
        <v>55</v>
      </c>
      <c r="E830" s="5">
        <v>-27596</v>
      </c>
      <c r="F830" s="3" t="s">
        <v>205</v>
      </c>
      <c r="G830" s="3" t="s">
        <v>37</v>
      </c>
      <c r="H830" s="2" t="s">
        <v>29</v>
      </c>
      <c r="I830" s="2" t="s">
        <v>2218</v>
      </c>
      <c r="J830" s="3" t="str">
        <f>HYPERLINK("https://www.boe.es/gazeta/dias/1824/06/10/pdfs/GMD-1824-74.pdf#page=3","Abrir facsímil")</f>
        <v>Abrir facsímil</v>
      </c>
      <c r="K830" s="3" t="s">
        <v>31</v>
      </c>
    </row>
    <row r="831" spans="1:11" ht="42" customHeight="1">
      <c r="A831" s="2" t="s">
        <v>2219</v>
      </c>
      <c r="B831" s="2" t="s">
        <v>2220</v>
      </c>
      <c r="C831" s="2" t="s">
        <v>54</v>
      </c>
      <c r="D831" s="2" t="s">
        <v>55</v>
      </c>
      <c r="E831" s="5">
        <v>-27575</v>
      </c>
      <c r="F831" s="3" t="s">
        <v>261</v>
      </c>
      <c r="G831" s="3" t="s">
        <v>90</v>
      </c>
      <c r="H831" s="2" t="s">
        <v>29</v>
      </c>
      <c r="I831" s="2" t="s">
        <v>2221</v>
      </c>
      <c r="J831" s="3" t="str">
        <f>HYPERLINK("https://www.boe.es/gazeta/dias/1824/07/01/pdfs/GMD-1824-83.pdf#page=2","Abrir facsímil")</f>
        <v>Abrir facsímil</v>
      </c>
      <c r="K831" s="3" t="s">
        <v>31</v>
      </c>
    </row>
    <row r="832" spans="1:11" ht="42" customHeight="1">
      <c r="A832" s="2" t="s">
        <v>2222</v>
      </c>
      <c r="B832" s="2" t="s">
        <v>2223</v>
      </c>
      <c r="C832" s="2" t="s">
        <v>54</v>
      </c>
      <c r="D832" s="2" t="s">
        <v>55</v>
      </c>
      <c r="E832" s="5">
        <v>-27573</v>
      </c>
      <c r="F832" s="3" t="s">
        <v>390</v>
      </c>
      <c r="G832" s="3" t="s">
        <v>37</v>
      </c>
      <c r="H832" s="2" t="s">
        <v>29</v>
      </c>
      <c r="I832" s="2" t="s">
        <v>2224</v>
      </c>
      <c r="J832" s="3" t="str">
        <f>HYPERLINK("https://www.boe.es/gazeta/dias/1824/07/03/pdfs/GMD-1824-84.pdf#page=3","Abrir facsímil")</f>
        <v>Abrir facsímil</v>
      </c>
      <c r="K832" s="3" t="s">
        <v>31</v>
      </c>
    </row>
    <row r="833" spans="1:11" ht="42" customHeight="1">
      <c r="A833" s="2" t="s">
        <v>2225</v>
      </c>
      <c r="B833" s="2" t="s">
        <v>2226</v>
      </c>
      <c r="C833" s="2" t="s">
        <v>54</v>
      </c>
      <c r="D833" s="2" t="s">
        <v>55</v>
      </c>
      <c r="E833" s="5">
        <v>-27416</v>
      </c>
      <c r="F833" s="3" t="s">
        <v>115</v>
      </c>
      <c r="G833" s="3" t="s">
        <v>37</v>
      </c>
      <c r="H833" s="2" t="s">
        <v>29</v>
      </c>
      <c r="I833" s="2" t="s">
        <v>2227</v>
      </c>
      <c r="J833" s="3" t="str">
        <f>HYPERLINK("https://www.boe.es/gazeta/dias/1824/12/07/pdfs/GMD-1824-154.pdf#page=3","Abrir facsímil")</f>
        <v>Abrir facsímil</v>
      </c>
      <c r="K833" s="3" t="s">
        <v>31</v>
      </c>
    </row>
    <row r="834" spans="1:11" ht="42" customHeight="1">
      <c r="A834" s="2" t="s">
        <v>2228</v>
      </c>
      <c r="B834" s="2" t="s">
        <v>2229</v>
      </c>
      <c r="C834" s="2" t="s">
        <v>17</v>
      </c>
      <c r="D834" s="2" t="s">
        <v>18</v>
      </c>
      <c r="E834" s="5">
        <v>-27491</v>
      </c>
      <c r="F834" s="3" t="s">
        <v>1195</v>
      </c>
      <c r="G834" s="3" t="s">
        <v>37</v>
      </c>
      <c r="H834" s="2" t="s">
        <v>29</v>
      </c>
      <c r="I834" s="2" t="s">
        <v>2230</v>
      </c>
      <c r="J834" s="3" t="str">
        <f>HYPERLINK("https://www.boe.es/gazeta/dias/1824/09/23/pdfs/GMD-1824-122.pdf#page=3","Abrir facsímil")</f>
        <v>Abrir facsímil</v>
      </c>
      <c r="K834" s="3" t="s">
        <v>31</v>
      </c>
    </row>
    <row r="835" spans="1:11" ht="42" customHeight="1">
      <c r="A835" s="2" t="s">
        <v>2231</v>
      </c>
      <c r="B835" s="2" t="s">
        <v>2232</v>
      </c>
      <c r="C835" s="2" t="s">
        <v>34</v>
      </c>
      <c r="D835" s="2" t="s">
        <v>35</v>
      </c>
      <c r="E835" s="5">
        <v>-27409</v>
      </c>
      <c r="F835" s="3" t="s">
        <v>85</v>
      </c>
      <c r="G835" s="3" t="s">
        <v>37</v>
      </c>
      <c r="H835" s="2" t="s">
        <v>29</v>
      </c>
      <c r="I835" s="2" t="s">
        <v>2233</v>
      </c>
      <c r="J835" s="3" t="str">
        <f>HYPERLINK("https://www.boe.es/gazeta/dias/1824/12/14/pdfs/GMD-1824-157.pdf#page=3","Abrir facsímil")</f>
        <v>Abrir facsímil</v>
      </c>
      <c r="K835" s="3" t="s">
        <v>31</v>
      </c>
    </row>
    <row r="836" spans="1:11" ht="42" customHeight="1">
      <c r="A836" s="2" t="s">
        <v>2234</v>
      </c>
      <c r="B836" s="2" t="s">
        <v>2235</v>
      </c>
      <c r="C836" s="2" t="s">
        <v>17</v>
      </c>
      <c r="D836" s="2" t="s">
        <v>18</v>
      </c>
      <c r="E836" s="5">
        <v>-27486</v>
      </c>
      <c r="F836" s="3" t="s">
        <v>160</v>
      </c>
      <c r="G836" s="3" t="s">
        <v>161</v>
      </c>
      <c r="H836" s="2" t="s">
        <v>29</v>
      </c>
      <c r="I836" s="2" t="s">
        <v>2236</v>
      </c>
      <c r="J836" s="3" t="str">
        <f>HYPERLINK("https://www.boe.es/gazeta/dias/1824/09/28/pdfs/GMD-1824-124.pdf#page=3","Abrir facsímil")</f>
        <v>Abrir facsímil</v>
      </c>
      <c r="K836" s="3" t="s">
        <v>31</v>
      </c>
    </row>
    <row r="837" spans="1:11" ht="42" customHeight="1">
      <c r="A837" s="2" t="s">
        <v>2237</v>
      </c>
      <c r="B837" s="2" t="s">
        <v>2237</v>
      </c>
      <c r="C837" s="2" t="s">
        <v>54</v>
      </c>
      <c r="D837" s="2" t="s">
        <v>55</v>
      </c>
      <c r="E837" s="5">
        <v>-27687</v>
      </c>
      <c r="F837" s="3" t="s">
        <v>302</v>
      </c>
      <c r="G837" s="3" t="s">
        <v>212</v>
      </c>
      <c r="H837" s="2" t="s">
        <v>29</v>
      </c>
      <c r="I837" s="2" t="s">
        <v>2238</v>
      </c>
      <c r="J837" s="3" t="str">
        <f>HYPERLINK("https://www.boe.es/gazeta/dias/1824/03/11/pdfs/GMD-1824-32.pdf#page=6","Abrir facsímil")</f>
        <v>Abrir facsímil</v>
      </c>
      <c r="K837" s="3" t="s">
        <v>31</v>
      </c>
    </row>
    <row r="838" spans="1:11" ht="42" customHeight="1">
      <c r="A838" s="2" t="s">
        <v>2239</v>
      </c>
      <c r="B838" s="2" t="s">
        <v>2240</v>
      </c>
      <c r="C838" s="2" t="s">
        <v>54</v>
      </c>
      <c r="D838" s="2" t="s">
        <v>55</v>
      </c>
      <c r="E838" s="5">
        <v>-27617</v>
      </c>
      <c r="F838" s="3" t="s">
        <v>1163</v>
      </c>
      <c r="G838" s="3" t="s">
        <v>28</v>
      </c>
      <c r="H838" s="2" t="s">
        <v>29</v>
      </c>
      <c r="I838" s="2" t="s">
        <v>2241</v>
      </c>
      <c r="J838" s="3" t="str">
        <f>HYPERLINK("https://www.boe.es/gazeta/dias/1824/05/20/pdfs/GMD-1824-65.pdf#page=4","Abrir facsímil")</f>
        <v>Abrir facsímil</v>
      </c>
      <c r="K838" s="3" t="s">
        <v>31</v>
      </c>
    </row>
    <row r="839" spans="1:11" ht="42" customHeight="1">
      <c r="A839" s="2" t="s">
        <v>2242</v>
      </c>
      <c r="B839" s="2" t="s">
        <v>2243</v>
      </c>
      <c r="C839" s="2" t="s">
        <v>54</v>
      </c>
      <c r="D839" s="2" t="s">
        <v>55</v>
      </c>
      <c r="E839" s="5">
        <v>-27493</v>
      </c>
      <c r="F839" s="3" t="s">
        <v>63</v>
      </c>
      <c r="G839" s="3" t="s">
        <v>64</v>
      </c>
      <c r="H839" s="2" t="s">
        <v>29</v>
      </c>
      <c r="I839" s="2" t="s">
        <v>2244</v>
      </c>
      <c r="J839" s="3" t="str">
        <f>HYPERLINK("https://www.boe.es/gazeta/dias/1824/09/21/pdfs/GMD-1824-121.pdf#page=3","Abrir facsímil")</f>
        <v>Abrir facsímil</v>
      </c>
      <c r="K839" s="3" t="s">
        <v>31</v>
      </c>
    </row>
    <row r="840" spans="1:11" ht="42" customHeight="1">
      <c r="A840" s="2" t="s">
        <v>2245</v>
      </c>
      <c r="B840" s="2" t="s">
        <v>2246</v>
      </c>
      <c r="C840" s="2" t="s">
        <v>54</v>
      </c>
      <c r="D840" s="2" t="s">
        <v>55</v>
      </c>
      <c r="E840" s="5">
        <v>-27428</v>
      </c>
      <c r="F840" s="3" t="s">
        <v>81</v>
      </c>
      <c r="G840" s="3" t="s">
        <v>37</v>
      </c>
      <c r="H840" s="2" t="s">
        <v>29</v>
      </c>
      <c r="I840" s="2" t="s">
        <v>2247</v>
      </c>
      <c r="J840" s="3" t="str">
        <f>HYPERLINK("https://www.boe.es/gazeta/dias/1824/11/25/pdfs/GMD-1824-149.pdf#page=3","Abrir facsímil")</f>
        <v>Abrir facsímil</v>
      </c>
      <c r="K840" s="3" t="s">
        <v>31</v>
      </c>
    </row>
    <row r="841" spans="1:11" ht="42" customHeight="1">
      <c r="A841" s="2" t="s">
        <v>2248</v>
      </c>
      <c r="B841" s="2" t="s">
        <v>2249</v>
      </c>
      <c r="C841" s="2" t="s">
        <v>34</v>
      </c>
      <c r="D841" s="2" t="s">
        <v>35</v>
      </c>
      <c r="E841" s="5">
        <v>-27731</v>
      </c>
      <c r="F841" s="3" t="s">
        <v>1284</v>
      </c>
      <c r="G841" s="3" t="s">
        <v>28</v>
      </c>
      <c r="H841" s="2" t="s">
        <v>29</v>
      </c>
      <c r="I841" s="2" t="s">
        <v>2250</v>
      </c>
      <c r="J841" s="3" t="str">
        <f>HYPERLINK("https://www.boe.es/gazeta/dias/1824/01/27/pdfs/GMD-1824-12.pdf#page=4","Abrir facsímil")</f>
        <v>Abrir facsímil</v>
      </c>
      <c r="K841" s="3" t="s">
        <v>31</v>
      </c>
    </row>
    <row r="842" spans="1:11" ht="42" customHeight="1">
      <c r="A842" s="2" t="s">
        <v>2251</v>
      </c>
      <c r="B842" s="2" t="s">
        <v>2252</v>
      </c>
      <c r="C842" s="2" t="s">
        <v>17</v>
      </c>
      <c r="D842" s="2" t="s">
        <v>18</v>
      </c>
      <c r="E842" s="5">
        <v>-27486</v>
      </c>
      <c r="F842" s="3" t="s">
        <v>160</v>
      </c>
      <c r="G842" s="3" t="s">
        <v>90</v>
      </c>
      <c r="H842" s="2" t="s">
        <v>29</v>
      </c>
      <c r="I842" s="2" t="s">
        <v>2253</v>
      </c>
      <c r="J842" s="3" t="str">
        <f>HYPERLINK("https://www.boe.es/gazeta/dias/1824/09/28/pdfs/GMD-1824-124.pdf#page=2","Abrir facsímil")</f>
        <v>Abrir facsímil</v>
      </c>
      <c r="K842" s="3" t="s">
        <v>31</v>
      </c>
    </row>
    <row r="843" spans="1:11" ht="42" customHeight="1">
      <c r="A843" s="2" t="s">
        <v>2254</v>
      </c>
      <c r="B843" s="2" t="s">
        <v>2254</v>
      </c>
      <c r="C843" s="2" t="s">
        <v>17</v>
      </c>
      <c r="D843" s="2" t="s">
        <v>18</v>
      </c>
      <c r="E843" s="5">
        <v>-27666</v>
      </c>
      <c r="F843" s="3" t="s">
        <v>1605</v>
      </c>
      <c r="G843" s="3" t="s">
        <v>37</v>
      </c>
      <c r="H843" s="2" t="s">
        <v>29</v>
      </c>
      <c r="I843" s="2" t="s">
        <v>2255</v>
      </c>
      <c r="J843" s="3" t="str">
        <f>HYPERLINK("https://www.boe.es/gazeta/dias/1824/04/01/pdfs/GMD-1824-43.pdf#page=3","Abrir facsímil")</f>
        <v>Abrir facsímil</v>
      </c>
      <c r="K843" s="3" t="s">
        <v>31</v>
      </c>
    </row>
    <row r="844" spans="1:11" ht="42" customHeight="1">
      <c r="A844" s="2" t="s">
        <v>2254</v>
      </c>
      <c r="B844" s="2" t="s">
        <v>2254</v>
      </c>
      <c r="C844" s="2" t="s">
        <v>17</v>
      </c>
      <c r="D844" s="2" t="s">
        <v>18</v>
      </c>
      <c r="E844" s="5">
        <v>-27666</v>
      </c>
      <c r="F844" s="3" t="s">
        <v>1605</v>
      </c>
      <c r="G844" s="3" t="s">
        <v>28</v>
      </c>
      <c r="H844" s="2" t="s">
        <v>29</v>
      </c>
      <c r="I844" s="2" t="s">
        <v>2256</v>
      </c>
      <c r="J844" s="3" t="str">
        <f>HYPERLINK("https://www.boe.es/gazeta/dias/1824/04/01/pdfs/GMD-1824-43.pdf#page=4","Abrir facsímil")</f>
        <v>Abrir facsímil</v>
      </c>
      <c r="K844" s="3" t="s">
        <v>31</v>
      </c>
    </row>
    <row r="845" spans="1:11" ht="42" customHeight="1">
      <c r="A845" s="2" t="s">
        <v>2257</v>
      </c>
      <c r="B845" s="2" t="s">
        <v>2257</v>
      </c>
      <c r="C845" s="2" t="s">
        <v>34</v>
      </c>
      <c r="D845" s="2" t="s">
        <v>35</v>
      </c>
      <c r="E845" s="5">
        <v>-27405</v>
      </c>
      <c r="F845" s="3" t="s">
        <v>165</v>
      </c>
      <c r="G845" s="3" t="s">
        <v>28</v>
      </c>
      <c r="H845" s="2" t="s">
        <v>29</v>
      </c>
      <c r="I845" s="2" t="s">
        <v>2258</v>
      </c>
      <c r="J845" s="3" t="str">
        <f>HYPERLINK("https://www.boe.es/gazeta/dias/1824/12/18/pdfs/GMD-1824-159.pdf#page=4","Abrir facsímil")</f>
        <v>Abrir facsímil</v>
      </c>
      <c r="K845" s="3" t="s">
        <v>31</v>
      </c>
    </row>
    <row r="846" spans="1:11" ht="42" customHeight="1">
      <c r="A846" s="2" t="s">
        <v>2259</v>
      </c>
      <c r="B846" s="2" t="s">
        <v>2259</v>
      </c>
      <c r="C846" s="2" t="s">
        <v>49</v>
      </c>
      <c r="D846" s="2" t="s">
        <v>18</v>
      </c>
      <c r="E846" s="5">
        <v>-27610</v>
      </c>
      <c r="F846" s="3" t="s">
        <v>586</v>
      </c>
      <c r="G846" s="3" t="s">
        <v>28</v>
      </c>
      <c r="H846" s="2" t="s">
        <v>29</v>
      </c>
      <c r="I846" s="2" t="s">
        <v>2260</v>
      </c>
      <c r="J846" s="3" t="str">
        <f>HYPERLINK("https://www.boe.es/gazeta/dias/1824/05/27/pdfs/GMD-1824-68.pdf#page=4","Abrir facsímil")</f>
        <v>Abrir facsímil</v>
      </c>
      <c r="K846" s="3" t="s">
        <v>31</v>
      </c>
    </row>
    <row r="847" spans="1:11" ht="42" customHeight="1">
      <c r="A847" s="2" t="s">
        <v>2261</v>
      </c>
      <c r="B847" s="2" t="s">
        <v>2261</v>
      </c>
      <c r="C847" s="2" t="s">
        <v>49</v>
      </c>
      <c r="D847" s="2" t="s">
        <v>18</v>
      </c>
      <c r="E847" s="5">
        <v>-27533</v>
      </c>
      <c r="F847" s="3" t="s">
        <v>227</v>
      </c>
      <c r="G847" s="3" t="s">
        <v>28</v>
      </c>
      <c r="H847" s="2" t="s">
        <v>29</v>
      </c>
      <c r="I847" s="2" t="s">
        <v>2262</v>
      </c>
      <c r="J847" s="3" t="str">
        <f>HYPERLINK("https://www.boe.es/gazeta/dias/1824/08/12/pdfs/GMD-1824-101.pdf#page=4","Abrir facsímil")</f>
        <v>Abrir facsímil</v>
      </c>
      <c r="K847" s="3" t="s">
        <v>31</v>
      </c>
    </row>
    <row r="848" spans="1:11" ht="42" customHeight="1">
      <c r="A848" s="2" t="s">
        <v>2263</v>
      </c>
      <c r="B848" s="2" t="s">
        <v>2264</v>
      </c>
      <c r="C848" s="2" t="s">
        <v>26</v>
      </c>
      <c r="D848" s="2" t="s">
        <v>18</v>
      </c>
      <c r="E848" s="5">
        <v>-27426</v>
      </c>
      <c r="F848" s="3" t="s">
        <v>244</v>
      </c>
      <c r="G848" s="3" t="s">
        <v>28</v>
      </c>
      <c r="H848" s="2" t="s">
        <v>29</v>
      </c>
      <c r="I848" s="2" t="s">
        <v>2265</v>
      </c>
      <c r="J848" s="3" t="str">
        <f>HYPERLINK("https://www.boe.es/gazeta/dias/1824/11/27/pdfs/GMD-1824-150.pdf#page=4","Abrir facsímil")</f>
        <v>Abrir facsímil</v>
      </c>
      <c r="K848" s="3" t="s">
        <v>31</v>
      </c>
    </row>
    <row r="849" spans="1:11" ht="42" customHeight="1">
      <c r="A849" s="2" t="s">
        <v>2266</v>
      </c>
      <c r="B849" s="2" t="s">
        <v>2266</v>
      </c>
      <c r="C849" s="2" t="s">
        <v>26</v>
      </c>
      <c r="D849" s="2" t="s">
        <v>18</v>
      </c>
      <c r="E849" s="5">
        <v>-27519</v>
      </c>
      <c r="F849" s="3" t="s">
        <v>766</v>
      </c>
      <c r="G849" s="3" t="s">
        <v>90</v>
      </c>
      <c r="H849" s="2" t="s">
        <v>29</v>
      </c>
      <c r="I849" s="2" t="s">
        <v>2267</v>
      </c>
      <c r="J849" s="3" t="str">
        <f>HYPERLINK("https://www.boe.es/gazeta/dias/1824/08/26/pdfs/GMD-1824-109.pdf#page=2","Abrir facsímil")</f>
        <v>Abrir facsímil</v>
      </c>
      <c r="K849" s="3" t="s">
        <v>31</v>
      </c>
    </row>
    <row r="850" spans="1:11" ht="42" customHeight="1">
      <c r="A850" s="2" t="s">
        <v>2268</v>
      </c>
      <c r="B850" s="2" t="s">
        <v>2269</v>
      </c>
      <c r="C850" s="2" t="s">
        <v>54</v>
      </c>
      <c r="D850" s="2" t="s">
        <v>55</v>
      </c>
      <c r="E850" s="5">
        <v>-27454</v>
      </c>
      <c r="F850" s="3" t="s">
        <v>318</v>
      </c>
      <c r="G850" s="3" t="s">
        <v>90</v>
      </c>
      <c r="H850" s="2" t="s">
        <v>29</v>
      </c>
      <c r="I850" s="2" t="s">
        <v>2270</v>
      </c>
      <c r="J850" s="3" t="str">
        <f>HYPERLINK("https://www.boe.es/gazeta/dias/1824/10/30/pdfs/GMD-1824-138.pdf#page=2","Abrir facsímil")</f>
        <v>Abrir facsímil</v>
      </c>
      <c r="K850" s="3" t="s">
        <v>31</v>
      </c>
    </row>
    <row r="851" spans="1:11" ht="42" customHeight="1">
      <c r="A851" s="2" t="s">
        <v>2271</v>
      </c>
      <c r="B851" s="2" t="s">
        <v>2272</v>
      </c>
      <c r="C851" s="2" t="s">
        <v>72</v>
      </c>
      <c r="D851" s="2" t="s">
        <v>18</v>
      </c>
      <c r="E851" s="5">
        <v>-27526</v>
      </c>
      <c r="F851" s="3" t="s">
        <v>144</v>
      </c>
      <c r="G851" s="3" t="s">
        <v>104</v>
      </c>
      <c r="H851" s="2" t="s">
        <v>29</v>
      </c>
      <c r="I851" s="2" t="s">
        <v>2273</v>
      </c>
      <c r="J851" s="3" t="str">
        <f>HYPERLINK("https://www.boe.es/gazeta/dias/1824/08/19/pdfs/GMD-1824-104.pdf#page=1","Abrir facsímil")</f>
        <v>Abrir facsímil</v>
      </c>
      <c r="K851" s="3" t="s">
        <v>31</v>
      </c>
    </row>
    <row r="852" spans="1:11" ht="42" customHeight="1">
      <c r="A852" s="2" t="s">
        <v>2274</v>
      </c>
      <c r="B852" s="2" t="s">
        <v>2275</v>
      </c>
      <c r="C852" s="2" t="s">
        <v>54</v>
      </c>
      <c r="D852" s="2" t="s">
        <v>55</v>
      </c>
      <c r="E852" s="5">
        <v>-27631</v>
      </c>
      <c r="F852" s="3" t="s">
        <v>322</v>
      </c>
      <c r="G852" s="3" t="s">
        <v>37</v>
      </c>
      <c r="H852" s="2" t="s">
        <v>29</v>
      </c>
      <c r="I852" s="2" t="s">
        <v>2276</v>
      </c>
      <c r="J852" s="3" t="str">
        <f>HYPERLINK("https://www.boe.es/gazeta/dias/1824/05/06/pdfs/GMD-1824-58.pdf#page=3","Abrir facsímil")</f>
        <v>Abrir facsímil</v>
      </c>
      <c r="K852" s="3" t="s">
        <v>31</v>
      </c>
    </row>
    <row r="853" spans="1:11" ht="42" customHeight="1">
      <c r="A853" s="2" t="s">
        <v>2277</v>
      </c>
      <c r="B853" s="2" t="s">
        <v>2278</v>
      </c>
      <c r="C853" s="2" t="s">
        <v>54</v>
      </c>
      <c r="D853" s="2" t="s">
        <v>55</v>
      </c>
      <c r="E853" s="5">
        <v>-27631</v>
      </c>
      <c r="F853" s="3" t="s">
        <v>322</v>
      </c>
      <c r="G853" s="3" t="s">
        <v>37</v>
      </c>
      <c r="H853" s="2" t="s">
        <v>29</v>
      </c>
      <c r="I853" s="2" t="s">
        <v>2279</v>
      </c>
      <c r="J853" s="3" t="str">
        <f>HYPERLINK("https://www.boe.es/gazeta/dias/1824/05/06/pdfs/GMD-1824-58.pdf#page=3","Abrir facsímil")</f>
        <v>Abrir facsímil</v>
      </c>
      <c r="K853" s="3" t="s">
        <v>31</v>
      </c>
    </row>
    <row r="854" spans="1:11" ht="42" customHeight="1">
      <c r="A854" s="2" t="s">
        <v>2280</v>
      </c>
      <c r="B854" s="2" t="s">
        <v>2281</v>
      </c>
      <c r="C854" s="2" t="s">
        <v>54</v>
      </c>
      <c r="D854" s="2" t="s">
        <v>55</v>
      </c>
      <c r="E854" s="5">
        <v>-27517</v>
      </c>
      <c r="F854" s="3" t="s">
        <v>173</v>
      </c>
      <c r="G854" s="3" t="s">
        <v>28</v>
      </c>
      <c r="H854" s="2" t="s">
        <v>29</v>
      </c>
      <c r="I854" s="2" t="s">
        <v>2282</v>
      </c>
      <c r="J854" s="3" t="str">
        <f>HYPERLINK("https://www.boe.es/gazeta/dias/1824/08/28/pdfs/GMD-1824-110.pdf#page=4","Abrir facsímil")</f>
        <v>Abrir facsímil</v>
      </c>
      <c r="K854" s="3" t="s">
        <v>31</v>
      </c>
    </row>
    <row r="855" spans="1:11" ht="42" customHeight="1">
      <c r="A855" s="2" t="s">
        <v>2283</v>
      </c>
      <c r="B855" s="2" t="s">
        <v>2283</v>
      </c>
      <c r="C855" s="2" t="s">
        <v>54</v>
      </c>
      <c r="D855" s="2" t="s">
        <v>55</v>
      </c>
      <c r="E855" s="5">
        <v>-27484</v>
      </c>
      <c r="F855" s="3" t="s">
        <v>659</v>
      </c>
      <c r="G855" s="3" t="s">
        <v>37</v>
      </c>
      <c r="H855" s="2" t="s">
        <v>29</v>
      </c>
      <c r="I855" s="2" t="s">
        <v>2284</v>
      </c>
      <c r="J855" s="3" t="str">
        <f>HYPERLINK("https://www.boe.es/gazeta/dias/1824/09/30/pdfs/GMD-1824-125.pdf#page=3","Abrir facsímil")</f>
        <v>Abrir facsímil</v>
      </c>
      <c r="K855" s="3" t="s">
        <v>31</v>
      </c>
    </row>
    <row r="856" spans="1:11" ht="42" customHeight="1">
      <c r="A856" s="2" t="s">
        <v>2285</v>
      </c>
      <c r="B856" s="2" t="s">
        <v>2286</v>
      </c>
      <c r="C856" s="2" t="s">
        <v>54</v>
      </c>
      <c r="D856" s="2" t="s">
        <v>55</v>
      </c>
      <c r="E856" s="5">
        <v>-27493</v>
      </c>
      <c r="F856" s="3" t="s">
        <v>63</v>
      </c>
      <c r="G856" s="3" t="s">
        <v>64</v>
      </c>
      <c r="H856" s="2" t="s">
        <v>29</v>
      </c>
      <c r="I856" s="2" t="s">
        <v>2287</v>
      </c>
      <c r="J856" s="3" t="str">
        <f>HYPERLINK("https://www.boe.es/gazeta/dias/1824/09/21/pdfs/GMD-1824-121.pdf#page=3","Abrir facsímil")</f>
        <v>Abrir facsímil</v>
      </c>
      <c r="K856" s="3" t="s">
        <v>31</v>
      </c>
    </row>
    <row r="857" spans="1:11" ht="42" customHeight="1">
      <c r="A857" s="2" t="s">
        <v>2288</v>
      </c>
      <c r="B857" s="2" t="s">
        <v>2289</v>
      </c>
      <c r="C857" s="2" t="s">
        <v>49</v>
      </c>
      <c r="D857" s="2" t="s">
        <v>18</v>
      </c>
      <c r="E857" s="5">
        <v>-27407</v>
      </c>
      <c r="F857" s="3" t="s">
        <v>254</v>
      </c>
      <c r="G857" s="3" t="s">
        <v>28</v>
      </c>
      <c r="H857" s="2" t="s">
        <v>29</v>
      </c>
      <c r="I857" s="2" t="s">
        <v>2290</v>
      </c>
      <c r="J857" s="3" t="str">
        <f>HYPERLINK("https://www.boe.es/gazeta/dias/1824/12/16/pdfs/GMD-1824-158.pdf#page=4","Abrir facsímil")</f>
        <v>Abrir facsímil</v>
      </c>
      <c r="K857" s="3" t="s">
        <v>31</v>
      </c>
    </row>
    <row r="858" spans="1:11" ht="42" customHeight="1">
      <c r="A858" s="2" t="s">
        <v>2291</v>
      </c>
      <c r="B858" s="2" t="s">
        <v>2292</v>
      </c>
      <c r="C858" s="2" t="s">
        <v>54</v>
      </c>
      <c r="D858" s="2" t="s">
        <v>55</v>
      </c>
      <c r="E858" s="5">
        <v>-27395</v>
      </c>
      <c r="F858" s="3" t="s">
        <v>817</v>
      </c>
      <c r="G858" s="3" t="s">
        <v>37</v>
      </c>
      <c r="H858" s="2" t="s">
        <v>29</v>
      </c>
      <c r="I858" s="2" t="s">
        <v>2293</v>
      </c>
      <c r="J858" s="3" t="str">
        <f>HYPERLINK("https://www.boe.es/gazeta/dias/1824/12/28/pdfs/GMD-1824-163.pdf#page=3","Abrir facsímil")</f>
        <v>Abrir facsímil</v>
      </c>
      <c r="K858" s="3" t="s">
        <v>31</v>
      </c>
    </row>
    <row r="859" spans="1:11" ht="42" customHeight="1">
      <c r="A859" s="2" t="s">
        <v>2294</v>
      </c>
      <c r="B859" s="2" t="s">
        <v>2295</v>
      </c>
      <c r="C859" s="2" t="s">
        <v>54</v>
      </c>
      <c r="D859" s="2" t="s">
        <v>55</v>
      </c>
      <c r="E859" s="5">
        <v>-27545</v>
      </c>
      <c r="F859" s="3" t="s">
        <v>685</v>
      </c>
      <c r="G859" s="3" t="s">
        <v>104</v>
      </c>
      <c r="H859" s="2" t="s">
        <v>29</v>
      </c>
      <c r="I859" s="2" t="s">
        <v>2296</v>
      </c>
      <c r="J859" s="3" t="str">
        <f>HYPERLINK("https://www.boe.es/gazeta/dias/1824/07/31/pdfs/GMD-1824-96.pdf#page=1","Abrir facsímil")</f>
        <v>Abrir facsímil</v>
      </c>
      <c r="K859" s="3" t="s">
        <v>31</v>
      </c>
    </row>
    <row r="860" spans="1:11" ht="42" customHeight="1">
      <c r="A860" s="2" t="s">
        <v>2297</v>
      </c>
      <c r="B860" s="2" t="s">
        <v>2298</v>
      </c>
      <c r="C860" s="2" t="s">
        <v>54</v>
      </c>
      <c r="D860" s="2" t="s">
        <v>55</v>
      </c>
      <c r="E860" s="5">
        <v>-27489</v>
      </c>
      <c r="F860" s="3" t="s">
        <v>59</v>
      </c>
      <c r="G860" s="3" t="s">
        <v>28</v>
      </c>
      <c r="H860" s="2" t="s">
        <v>29</v>
      </c>
      <c r="I860" s="2" t="s">
        <v>2299</v>
      </c>
      <c r="J860" s="3" t="str">
        <f>HYPERLINK("https://www.boe.es/gazeta/dias/1824/09/25/pdfs/GMD-1824-123.pdf#page=4","Abrir facsímil")</f>
        <v>Abrir facsímil</v>
      </c>
      <c r="K860" s="3" t="s">
        <v>31</v>
      </c>
    </row>
    <row r="861" spans="1:11" ht="42" customHeight="1">
      <c r="A861" s="2" t="s">
        <v>2300</v>
      </c>
      <c r="B861" s="2" t="s">
        <v>2301</v>
      </c>
      <c r="C861" s="2" t="s">
        <v>54</v>
      </c>
      <c r="D861" s="2" t="s">
        <v>55</v>
      </c>
      <c r="E861" s="5">
        <v>-27428</v>
      </c>
      <c r="F861" s="3" t="s">
        <v>81</v>
      </c>
      <c r="G861" s="3" t="s">
        <v>37</v>
      </c>
      <c r="H861" s="2" t="s">
        <v>29</v>
      </c>
      <c r="I861" s="2" t="s">
        <v>2302</v>
      </c>
      <c r="J861" s="3" t="str">
        <f>HYPERLINK("https://www.boe.es/gazeta/dias/1824/11/25/pdfs/GMD-1824-149.pdf#page=3","Abrir facsímil")</f>
        <v>Abrir facsímil</v>
      </c>
      <c r="K861" s="3" t="s">
        <v>31</v>
      </c>
    </row>
    <row r="862" spans="1:11" ht="42" customHeight="1">
      <c r="A862" s="2" t="s">
        <v>2303</v>
      </c>
      <c r="B862" s="2" t="s">
        <v>2304</v>
      </c>
      <c r="C862" s="2" t="s">
        <v>54</v>
      </c>
      <c r="D862" s="2" t="s">
        <v>55</v>
      </c>
      <c r="E862" s="5">
        <v>-27484</v>
      </c>
      <c r="F862" s="3" t="s">
        <v>659</v>
      </c>
      <c r="G862" s="3" t="s">
        <v>37</v>
      </c>
      <c r="H862" s="2" t="s">
        <v>29</v>
      </c>
      <c r="I862" s="2" t="s">
        <v>2305</v>
      </c>
      <c r="J862" s="3" t="str">
        <f>HYPERLINK("https://www.boe.es/gazeta/dias/1824/09/30/pdfs/GMD-1824-125.pdf#page=3","Abrir facsímil")</f>
        <v>Abrir facsímil</v>
      </c>
      <c r="K862" s="3" t="s">
        <v>31</v>
      </c>
    </row>
    <row r="863" spans="1:11" ht="42" customHeight="1">
      <c r="A863" s="2" t="s">
        <v>2306</v>
      </c>
      <c r="B863" s="2" t="s">
        <v>2307</v>
      </c>
      <c r="C863" s="2" t="s">
        <v>54</v>
      </c>
      <c r="D863" s="2" t="s">
        <v>55</v>
      </c>
      <c r="E863" s="5">
        <v>-27633</v>
      </c>
      <c r="F863" s="3" t="s">
        <v>27</v>
      </c>
      <c r="G863" s="3" t="s">
        <v>2308</v>
      </c>
      <c r="H863" s="2" t="s">
        <v>29</v>
      </c>
      <c r="I863" s="2" t="s">
        <v>2309</v>
      </c>
      <c r="J863" s="3" t="str">
        <f>HYPERLINK("https://www.boe.es/gazeta/dias/1824/05/04/pdfs/GMD-1824-57.pdf#page=3","Abrir facsímil")</f>
        <v>Abrir facsímil</v>
      </c>
      <c r="K863" s="3" t="s">
        <v>31</v>
      </c>
    </row>
    <row r="864" spans="1:11" ht="42" customHeight="1">
      <c r="A864" s="2" t="s">
        <v>2310</v>
      </c>
      <c r="B864" s="2" t="s">
        <v>2310</v>
      </c>
      <c r="C864" s="2" t="s">
        <v>54</v>
      </c>
      <c r="D864" s="2" t="s">
        <v>55</v>
      </c>
      <c r="E864" s="5">
        <v>-27538</v>
      </c>
      <c r="F864" s="3" t="s">
        <v>142</v>
      </c>
      <c r="G864" s="3" t="s">
        <v>28</v>
      </c>
      <c r="H864" s="2" t="s">
        <v>29</v>
      </c>
      <c r="I864" s="2" t="s">
        <v>2311</v>
      </c>
      <c r="J864" s="3" t="str">
        <f>HYPERLINK("https://www.boe.es/gazeta/dias/1824/08/07/pdfs/GMD-1824-99.pdf#page=4","Abrir facsímil")</f>
        <v>Abrir facsímil</v>
      </c>
      <c r="K864" s="3" t="s">
        <v>31</v>
      </c>
    </row>
    <row r="865" spans="1:11" ht="42" customHeight="1">
      <c r="A865" s="2" t="s">
        <v>2312</v>
      </c>
      <c r="B865" s="2" t="s">
        <v>2313</v>
      </c>
      <c r="C865" s="2" t="s">
        <v>54</v>
      </c>
      <c r="D865" s="2" t="s">
        <v>55</v>
      </c>
      <c r="E865" s="5">
        <v>-27692</v>
      </c>
      <c r="F865" s="3" t="s">
        <v>295</v>
      </c>
      <c r="G865" s="3" t="s">
        <v>37</v>
      </c>
      <c r="H865" s="2" t="s">
        <v>29</v>
      </c>
      <c r="I865" s="2" t="s">
        <v>2314</v>
      </c>
      <c r="J865" s="3" t="str">
        <f>HYPERLINK("https://www.boe.es/gazeta/dias/1824/03/06/pdfs/GMD-1824-30.pdf#page=3","Abrir facsímil")</f>
        <v>Abrir facsímil</v>
      </c>
      <c r="K865" s="3" t="s">
        <v>31</v>
      </c>
    </row>
    <row r="866" spans="1:11" ht="42" customHeight="1">
      <c r="A866" s="2" t="s">
        <v>2315</v>
      </c>
      <c r="B866" s="2" t="s">
        <v>2316</v>
      </c>
      <c r="C866" s="2" t="s">
        <v>54</v>
      </c>
      <c r="D866" s="2" t="s">
        <v>55</v>
      </c>
      <c r="E866" s="5">
        <v>-27407</v>
      </c>
      <c r="F866" s="3" t="s">
        <v>254</v>
      </c>
      <c r="G866" s="3" t="s">
        <v>28</v>
      </c>
      <c r="H866" s="2" t="s">
        <v>29</v>
      </c>
      <c r="I866" s="2" t="s">
        <v>2317</v>
      </c>
      <c r="J866" s="3" t="str">
        <f>HYPERLINK("https://www.boe.es/gazeta/dias/1824/12/16/pdfs/GMD-1824-158.pdf#page=4","Abrir facsímil")</f>
        <v>Abrir facsímil</v>
      </c>
      <c r="K866" s="3" t="s">
        <v>31</v>
      </c>
    </row>
    <row r="867" spans="1:11" ht="42" customHeight="1">
      <c r="A867" s="2" t="s">
        <v>2318</v>
      </c>
      <c r="B867" s="2" t="s">
        <v>2318</v>
      </c>
      <c r="C867" s="2" t="s">
        <v>54</v>
      </c>
      <c r="D867" s="2" t="s">
        <v>55</v>
      </c>
      <c r="E867" s="5">
        <v>-27645</v>
      </c>
      <c r="F867" s="3" t="s">
        <v>2104</v>
      </c>
      <c r="G867" s="3" t="s">
        <v>90</v>
      </c>
      <c r="H867" s="2" t="s">
        <v>29</v>
      </c>
      <c r="I867" s="2" t="s">
        <v>2319</v>
      </c>
      <c r="J867" s="3" t="str">
        <f>HYPERLINK("https://www.boe.es/gazeta/dias/1824/04/22/pdfs/GMD-1824-52.pdf#page=2","Abrir facsímil")</f>
        <v>Abrir facsímil</v>
      </c>
      <c r="K867" s="3" t="s">
        <v>31</v>
      </c>
    </row>
    <row r="868" spans="1:11" ht="42" customHeight="1">
      <c r="A868" s="2" t="s">
        <v>2320</v>
      </c>
      <c r="B868" s="2" t="s">
        <v>2321</v>
      </c>
      <c r="C868" s="2" t="s">
        <v>72</v>
      </c>
      <c r="D868" s="2" t="s">
        <v>18</v>
      </c>
      <c r="E868" s="5">
        <v>-27407</v>
      </c>
      <c r="F868" s="3" t="s">
        <v>254</v>
      </c>
      <c r="G868" s="3" t="s">
        <v>28</v>
      </c>
      <c r="H868" s="2" t="s">
        <v>29</v>
      </c>
      <c r="I868" s="2" t="s">
        <v>2322</v>
      </c>
      <c r="J868" s="3" t="str">
        <f>HYPERLINK("https://www.boe.es/gazeta/dias/1824/12/16/pdfs/GMD-1824-158.pdf#page=4","Abrir facsímil")</f>
        <v>Abrir facsímil</v>
      </c>
      <c r="K868" s="3" t="s">
        <v>31</v>
      </c>
    </row>
    <row r="869" spans="1:11" ht="42" customHeight="1">
      <c r="A869" s="2" t="s">
        <v>2323</v>
      </c>
      <c r="B869" s="2" t="s">
        <v>2324</v>
      </c>
      <c r="C869" s="2" t="s">
        <v>54</v>
      </c>
      <c r="D869" s="2" t="s">
        <v>55</v>
      </c>
      <c r="E869" s="5">
        <v>-27409</v>
      </c>
      <c r="F869" s="3" t="s">
        <v>85</v>
      </c>
      <c r="G869" s="3" t="s">
        <v>28</v>
      </c>
      <c r="H869" s="2" t="s">
        <v>21</v>
      </c>
      <c r="I869" s="2" t="s">
        <v>2325</v>
      </c>
      <c r="J869" s="3" t="str">
        <f>HYPERLINK("https://www.boe.es/gazeta/dias/1824/12/14/pdfs/GMD-1824-157.pdf#page=4","Abrir facsímil")</f>
        <v>Abrir facsímil</v>
      </c>
      <c r="K869" s="3" t="s">
        <v>23</v>
      </c>
    </row>
    <row r="870" spans="1:11" ht="42" customHeight="1">
      <c r="A870" s="2" t="s">
        <v>2326</v>
      </c>
      <c r="B870" s="2" t="s">
        <v>2327</v>
      </c>
      <c r="C870" s="2" t="s">
        <v>54</v>
      </c>
      <c r="D870" s="2" t="s">
        <v>55</v>
      </c>
      <c r="E870" s="5">
        <v>-27409</v>
      </c>
      <c r="F870" s="3" t="s">
        <v>85</v>
      </c>
      <c r="G870" s="3" t="s">
        <v>28</v>
      </c>
      <c r="H870" s="2" t="s">
        <v>21</v>
      </c>
      <c r="I870" s="2" t="s">
        <v>2328</v>
      </c>
      <c r="J870" s="3" t="str">
        <f>HYPERLINK("https://www.boe.es/gazeta/dias/1824/12/14/pdfs/GMD-1824-157.pdf#page=4","Abrir facsímil")</f>
        <v>Abrir facsímil</v>
      </c>
      <c r="K870" s="3" t="s">
        <v>23</v>
      </c>
    </row>
    <row r="871" spans="1:11" ht="42" customHeight="1">
      <c r="A871" s="2" t="s">
        <v>2329</v>
      </c>
      <c r="B871" s="2" t="s">
        <v>2330</v>
      </c>
      <c r="C871" s="2" t="s">
        <v>54</v>
      </c>
      <c r="D871" s="2" t="s">
        <v>55</v>
      </c>
      <c r="E871" s="5">
        <v>-27412</v>
      </c>
      <c r="F871" s="3" t="s">
        <v>73</v>
      </c>
      <c r="G871" s="3" t="s">
        <v>28</v>
      </c>
      <c r="H871" s="2" t="s">
        <v>21</v>
      </c>
      <c r="I871" s="2" t="s">
        <v>2331</v>
      </c>
      <c r="J871" s="3" t="str">
        <f>HYPERLINK("https://www.boe.es/gazeta/dias/1824/12/11/pdfs/GMD-1824-156.pdf#page=4","Abrir facsímil")</f>
        <v>Abrir facsímil</v>
      </c>
      <c r="K871" s="3" t="s">
        <v>23</v>
      </c>
    </row>
    <row r="872" spans="1:11" ht="42" customHeight="1">
      <c r="A872" s="2" t="s">
        <v>2332</v>
      </c>
      <c r="B872" s="2" t="s">
        <v>2333</v>
      </c>
      <c r="C872" s="2" t="s">
        <v>26</v>
      </c>
      <c r="D872" s="2" t="s">
        <v>18</v>
      </c>
      <c r="E872" s="5">
        <v>-27393</v>
      </c>
      <c r="F872" s="3" t="s">
        <v>148</v>
      </c>
      <c r="G872" s="3" t="s">
        <v>37</v>
      </c>
      <c r="H872" s="2" t="s">
        <v>29</v>
      </c>
      <c r="I872" s="2" t="s">
        <v>2334</v>
      </c>
      <c r="J872" s="3" t="str">
        <f>HYPERLINK("https://www.boe.es/gazeta/dias/1824/12/30/pdfs/GMD-1824-164.pdf#page=3","Abrir facsímil")</f>
        <v>Abrir facsímil</v>
      </c>
      <c r="K872" s="3" t="s">
        <v>31</v>
      </c>
    </row>
    <row r="873" spans="1:11" ht="42" customHeight="1">
      <c r="A873" s="2" t="s">
        <v>2335</v>
      </c>
      <c r="B873" s="2" t="s">
        <v>2336</v>
      </c>
      <c r="C873" s="2" t="s">
        <v>155</v>
      </c>
      <c r="D873" s="2" t="s">
        <v>18</v>
      </c>
      <c r="E873" s="5">
        <v>-27752</v>
      </c>
      <c r="F873" s="3" t="s">
        <v>442</v>
      </c>
      <c r="G873" s="3" t="s">
        <v>37</v>
      </c>
      <c r="H873" s="2" t="s">
        <v>29</v>
      </c>
      <c r="I873" s="2" t="s">
        <v>2337</v>
      </c>
      <c r="J873" s="3" t="str">
        <f>HYPERLINK("https://www.boe.es/gazeta/dias/1824/01/06/pdfs/GMD-1824-3.pdf#page=3","Abrir facsímil")</f>
        <v>Abrir facsímil</v>
      </c>
      <c r="K873" s="3" t="s">
        <v>31</v>
      </c>
    </row>
    <row r="874" spans="1:11" ht="42" customHeight="1">
      <c r="A874" s="2" t="s">
        <v>2335</v>
      </c>
      <c r="B874" s="2" t="s">
        <v>2336</v>
      </c>
      <c r="C874" s="2" t="s">
        <v>54</v>
      </c>
      <c r="D874" s="2" t="s">
        <v>55</v>
      </c>
      <c r="E874" s="5">
        <v>-27633</v>
      </c>
      <c r="F874" s="3" t="s">
        <v>27</v>
      </c>
      <c r="G874" s="3" t="s">
        <v>2308</v>
      </c>
      <c r="H874" s="2" t="s">
        <v>29</v>
      </c>
      <c r="I874" s="2" t="s">
        <v>2338</v>
      </c>
      <c r="J874" s="3" t="str">
        <f>HYPERLINK("https://www.boe.es/gazeta/dias/1824/05/04/pdfs/GMD-1824-57.pdf#page=3","Abrir facsímil")</f>
        <v>Abrir facsímil</v>
      </c>
      <c r="K874" s="3" t="s">
        <v>31</v>
      </c>
    </row>
    <row r="875" spans="1:11" ht="42" customHeight="1">
      <c r="A875" s="2" t="s">
        <v>2339</v>
      </c>
      <c r="B875" s="2" t="s">
        <v>2339</v>
      </c>
      <c r="C875" s="2" t="s">
        <v>54</v>
      </c>
      <c r="D875" s="2" t="s">
        <v>55</v>
      </c>
      <c r="E875" s="5">
        <v>-27451</v>
      </c>
      <c r="F875" s="3" t="s">
        <v>1644</v>
      </c>
      <c r="G875" s="3" t="s">
        <v>2340</v>
      </c>
      <c r="H875" s="2" t="s">
        <v>29</v>
      </c>
      <c r="I875" s="2" t="s">
        <v>2341</v>
      </c>
      <c r="J875" s="3" t="str">
        <f>HYPERLINK("https://www.boe.es/gazeta/dias/1824/11/02/pdfs/GMD-1824-139.pdf#page=2","Abrir facsímil")</f>
        <v>Abrir facsímil</v>
      </c>
      <c r="K875" s="3" t="s">
        <v>31</v>
      </c>
    </row>
    <row r="876" spans="1:11" ht="42" customHeight="1">
      <c r="A876" s="2" t="s">
        <v>2342</v>
      </c>
      <c r="B876" s="2" t="s">
        <v>2343</v>
      </c>
      <c r="C876" s="2" t="s">
        <v>54</v>
      </c>
      <c r="D876" s="2" t="s">
        <v>55</v>
      </c>
      <c r="E876" s="5">
        <v>-27612</v>
      </c>
      <c r="F876" s="3" t="s">
        <v>1383</v>
      </c>
      <c r="G876" s="3" t="s">
        <v>90</v>
      </c>
      <c r="H876" s="2" t="s">
        <v>29</v>
      </c>
      <c r="I876" s="2" t="s">
        <v>2344</v>
      </c>
      <c r="J876" s="3" t="str">
        <f>HYPERLINK("https://www.boe.es/gazeta/dias/1824/05/25/pdfs/GMD-1824-67.pdf#page=2","Abrir facsímil")</f>
        <v>Abrir facsímil</v>
      </c>
      <c r="K876" s="3" t="s">
        <v>31</v>
      </c>
    </row>
    <row r="877" spans="1:11" ht="42" customHeight="1">
      <c r="A877" s="2" t="s">
        <v>2345</v>
      </c>
      <c r="B877" s="2" t="s">
        <v>2346</v>
      </c>
      <c r="C877" s="2" t="s">
        <v>54</v>
      </c>
      <c r="D877" s="2" t="s">
        <v>55</v>
      </c>
      <c r="E877" s="5">
        <v>-27489</v>
      </c>
      <c r="F877" s="3" t="s">
        <v>59</v>
      </c>
      <c r="G877" s="3" t="s">
        <v>28</v>
      </c>
      <c r="H877" s="2" t="s">
        <v>29</v>
      </c>
      <c r="I877" s="2" t="s">
        <v>2347</v>
      </c>
      <c r="J877" s="3" t="str">
        <f>HYPERLINK("https://www.boe.es/gazeta/dias/1824/09/25/pdfs/GMD-1824-123.pdf#page=4","Abrir facsímil")</f>
        <v>Abrir facsímil</v>
      </c>
      <c r="K877" s="3" t="s">
        <v>31</v>
      </c>
    </row>
    <row r="878" spans="1:11" ht="42" customHeight="1">
      <c r="A878" s="2" t="s">
        <v>2348</v>
      </c>
      <c r="B878" s="2" t="s">
        <v>2348</v>
      </c>
      <c r="C878" s="2" t="s">
        <v>54</v>
      </c>
      <c r="D878" s="2" t="s">
        <v>55</v>
      </c>
      <c r="E878" s="5">
        <v>-27659</v>
      </c>
      <c r="F878" s="3" t="s">
        <v>215</v>
      </c>
      <c r="G878" s="3" t="s">
        <v>37</v>
      </c>
      <c r="H878" s="2" t="s">
        <v>29</v>
      </c>
      <c r="I878" s="2" t="s">
        <v>2349</v>
      </c>
      <c r="J878" s="3" t="str">
        <f>HYPERLINK("https://www.boe.es/gazeta/dias/1824/04/08/pdfs/GMD-1824-46.pdf#page=3","Abrir facsímil")</f>
        <v>Abrir facsímil</v>
      </c>
      <c r="K878" s="3" t="s">
        <v>31</v>
      </c>
    </row>
    <row r="879" spans="1:11" ht="42" customHeight="1">
      <c r="A879" s="2" t="s">
        <v>2350</v>
      </c>
      <c r="B879" s="2" t="s">
        <v>2351</v>
      </c>
      <c r="C879" s="2" t="s">
        <v>54</v>
      </c>
      <c r="D879" s="2" t="s">
        <v>55</v>
      </c>
      <c r="E879" s="5">
        <v>-27612</v>
      </c>
      <c r="F879" s="3" t="s">
        <v>1383</v>
      </c>
      <c r="G879" s="3" t="s">
        <v>90</v>
      </c>
      <c r="H879" s="2" t="s">
        <v>29</v>
      </c>
      <c r="I879" s="2" t="s">
        <v>2352</v>
      </c>
      <c r="J879" s="3" t="str">
        <f>HYPERLINK("https://www.boe.es/gazeta/dias/1824/05/25/pdfs/GMD-1824-67.pdf#page=2","Abrir facsímil")</f>
        <v>Abrir facsímil</v>
      </c>
      <c r="K879" s="3" t="s">
        <v>31</v>
      </c>
    </row>
    <row r="880" spans="1:11" ht="42" customHeight="1">
      <c r="A880" s="2" t="s">
        <v>2353</v>
      </c>
      <c r="B880" s="2" t="s">
        <v>2354</v>
      </c>
      <c r="C880" s="2" t="s">
        <v>17</v>
      </c>
      <c r="D880" s="2" t="s">
        <v>18</v>
      </c>
      <c r="E880" s="5">
        <v>-27563</v>
      </c>
      <c r="F880" s="3" t="s">
        <v>1303</v>
      </c>
      <c r="G880" s="3" t="s">
        <v>104</v>
      </c>
      <c r="H880" s="2" t="s">
        <v>29</v>
      </c>
      <c r="I880" s="2" t="s">
        <v>2355</v>
      </c>
      <c r="J880" s="3" t="str">
        <f>HYPERLINK("https://www.boe.es/gazeta/dias/1824/07/13/pdfs/GMD-1824-88.pdf#page=1","Abrir facsímil")</f>
        <v>Abrir facsímil</v>
      </c>
      <c r="K880" s="3" t="s">
        <v>31</v>
      </c>
    </row>
    <row r="881" spans="1:11" ht="42" customHeight="1">
      <c r="A881" s="2" t="s">
        <v>2356</v>
      </c>
      <c r="B881" s="2" t="s">
        <v>2356</v>
      </c>
      <c r="C881" s="2" t="s">
        <v>54</v>
      </c>
      <c r="D881" s="2" t="s">
        <v>55</v>
      </c>
      <c r="E881" s="5">
        <v>-27645</v>
      </c>
      <c r="F881" s="3" t="s">
        <v>2104</v>
      </c>
      <c r="G881" s="3" t="s">
        <v>90</v>
      </c>
      <c r="H881" s="2" t="s">
        <v>29</v>
      </c>
      <c r="I881" s="2" t="s">
        <v>2357</v>
      </c>
      <c r="J881" s="3" t="str">
        <f>HYPERLINK("https://www.boe.es/gazeta/dias/1824/04/22/pdfs/GMD-1824-52.pdf#page=2","Abrir facsímil")</f>
        <v>Abrir facsímil</v>
      </c>
      <c r="K881" s="3" t="s">
        <v>31</v>
      </c>
    </row>
    <row r="882" spans="1:11" ht="42" customHeight="1">
      <c r="A882" s="2" t="s">
        <v>2358</v>
      </c>
      <c r="B882" s="2" t="s">
        <v>2359</v>
      </c>
      <c r="C882" s="2" t="s">
        <v>155</v>
      </c>
      <c r="D882" s="2" t="s">
        <v>18</v>
      </c>
      <c r="E882" s="5">
        <v>-27447</v>
      </c>
      <c r="F882" s="3" t="s">
        <v>41</v>
      </c>
      <c r="G882" s="3" t="s">
        <v>28</v>
      </c>
      <c r="H882" s="2" t="s">
        <v>29</v>
      </c>
      <c r="I882" s="2" t="s">
        <v>2360</v>
      </c>
      <c r="J882" s="3" t="str">
        <f>HYPERLINK("https://www.boe.es/gazeta/dias/1824/11/06/pdfs/GMD-1824-141.pdf#page=4","Abrir facsímil")</f>
        <v>Abrir facsímil</v>
      </c>
      <c r="K882" s="3" t="s">
        <v>31</v>
      </c>
    </row>
    <row r="883" spans="1:11" ht="42" customHeight="1">
      <c r="A883" s="2" t="s">
        <v>2361</v>
      </c>
      <c r="B883" s="2" t="s">
        <v>2361</v>
      </c>
      <c r="C883" s="2" t="s">
        <v>17</v>
      </c>
      <c r="D883" s="2" t="s">
        <v>18</v>
      </c>
      <c r="E883" s="5">
        <v>-27493</v>
      </c>
      <c r="F883" s="3" t="s">
        <v>63</v>
      </c>
      <c r="G883" s="3" t="s">
        <v>64</v>
      </c>
      <c r="H883" s="2" t="s">
        <v>29</v>
      </c>
      <c r="I883" s="2" t="s">
        <v>2362</v>
      </c>
      <c r="J883" s="3" t="str">
        <f>HYPERLINK("https://www.boe.es/gazeta/dias/1824/09/21/pdfs/GMD-1824-121.pdf#page=3","Abrir facsímil")</f>
        <v>Abrir facsímil</v>
      </c>
      <c r="K883" s="3" t="s">
        <v>31</v>
      </c>
    </row>
    <row r="884" spans="1:11" ht="42" customHeight="1">
      <c r="A884" s="2" t="s">
        <v>2363</v>
      </c>
      <c r="B884" s="2" t="s">
        <v>2364</v>
      </c>
      <c r="C884" s="2" t="s">
        <v>26</v>
      </c>
      <c r="D884" s="2" t="s">
        <v>18</v>
      </c>
      <c r="E884" s="5">
        <v>-27465</v>
      </c>
      <c r="F884" s="3" t="s">
        <v>1390</v>
      </c>
      <c r="G884" s="3" t="s">
        <v>37</v>
      </c>
      <c r="H884" s="2" t="s">
        <v>29</v>
      </c>
      <c r="I884" s="2" t="s">
        <v>2365</v>
      </c>
      <c r="J884" s="3" t="str">
        <f>HYPERLINK("https://www.boe.es/gazeta/dias/1824/10/19/pdfs/GMD-1824-133.pdf#page=3","Abrir facsímil")</f>
        <v>Abrir facsímil</v>
      </c>
      <c r="K884" s="3" t="s">
        <v>31</v>
      </c>
    </row>
    <row r="885" spans="1:11" ht="42" customHeight="1">
      <c r="A885" s="2" t="s">
        <v>2366</v>
      </c>
      <c r="B885" s="2" t="s">
        <v>2367</v>
      </c>
      <c r="C885" s="2" t="s">
        <v>54</v>
      </c>
      <c r="D885" s="2" t="s">
        <v>55</v>
      </c>
      <c r="E885" s="5">
        <v>-27724</v>
      </c>
      <c r="F885" s="3" t="s">
        <v>708</v>
      </c>
      <c r="G885" s="3" t="s">
        <v>37</v>
      </c>
      <c r="H885" s="2" t="s">
        <v>29</v>
      </c>
      <c r="I885" s="2" t="s">
        <v>2368</v>
      </c>
      <c r="J885" s="3" t="str">
        <f>HYPERLINK("https://www.boe.es/gazeta/dias/1824/02/03/pdfs/GMD-1824-16.pdf#page=3","Abrir facsímil")</f>
        <v>Abrir facsímil</v>
      </c>
      <c r="K885" s="3" t="s">
        <v>31</v>
      </c>
    </row>
    <row r="886" spans="1:11" ht="42" customHeight="1">
      <c r="A886" s="2" t="s">
        <v>2369</v>
      </c>
      <c r="B886" s="2" t="s">
        <v>2370</v>
      </c>
      <c r="C886" s="2" t="s">
        <v>54</v>
      </c>
      <c r="D886" s="2" t="s">
        <v>55</v>
      </c>
      <c r="E886" s="5">
        <v>-27442</v>
      </c>
      <c r="F886" s="3" t="s">
        <v>1063</v>
      </c>
      <c r="G886" s="3" t="s">
        <v>28</v>
      </c>
      <c r="H886" s="2" t="s">
        <v>29</v>
      </c>
      <c r="I886" s="2" t="s">
        <v>2371</v>
      </c>
      <c r="J886" s="3" t="str">
        <f>HYPERLINK("https://www.boe.es/gazeta/dias/1824/11/11/pdfs/GMD-1824-143.pdf#page=4","Abrir facsímil")</f>
        <v>Abrir facsímil</v>
      </c>
      <c r="K886" s="3" t="s">
        <v>31</v>
      </c>
    </row>
    <row r="887" spans="1:11" ht="42" customHeight="1">
      <c r="A887" s="2" t="s">
        <v>2372</v>
      </c>
      <c r="B887" s="2" t="s">
        <v>2373</v>
      </c>
      <c r="C887" s="2" t="s">
        <v>72</v>
      </c>
      <c r="D887" s="2" t="s">
        <v>18</v>
      </c>
      <c r="E887" s="5">
        <v>-27412</v>
      </c>
      <c r="F887" s="3" t="s">
        <v>73</v>
      </c>
      <c r="G887" s="3" t="s">
        <v>28</v>
      </c>
      <c r="H887" s="2" t="s">
        <v>29</v>
      </c>
      <c r="I887" s="2" t="s">
        <v>2374</v>
      </c>
      <c r="J887" s="3" t="str">
        <f>HYPERLINK("https://www.boe.es/gazeta/dias/1824/12/11/pdfs/GMD-1824-156.pdf#page=4","Abrir facsímil")</f>
        <v>Abrir facsímil</v>
      </c>
      <c r="K887" s="3" t="s">
        <v>31</v>
      </c>
    </row>
    <row r="888" spans="1:11" ht="42" customHeight="1">
      <c r="A888" s="2" t="s">
        <v>2375</v>
      </c>
      <c r="B888" s="2" t="s">
        <v>2376</v>
      </c>
      <c r="C888" s="2" t="s">
        <v>54</v>
      </c>
      <c r="D888" s="2" t="s">
        <v>55</v>
      </c>
      <c r="E888" s="5">
        <v>-27661</v>
      </c>
      <c r="F888" s="3" t="s">
        <v>379</v>
      </c>
      <c r="G888" s="3" t="s">
        <v>28</v>
      </c>
      <c r="H888" s="2" t="s">
        <v>29</v>
      </c>
      <c r="I888" s="2" t="s">
        <v>2377</v>
      </c>
      <c r="J888" s="3" t="str">
        <f>HYPERLINK("https://www.boe.es/gazeta/dias/1824/04/06/pdfs/GMD-1824-45.pdf#page=4","Abrir facsímil")</f>
        <v>Abrir facsímil</v>
      </c>
      <c r="K888" s="3" t="s">
        <v>31</v>
      </c>
    </row>
    <row r="889" spans="1:11" ht="42" customHeight="1">
      <c r="A889" s="2" t="s">
        <v>2378</v>
      </c>
      <c r="B889" s="2" t="s">
        <v>2378</v>
      </c>
      <c r="C889" s="2" t="s">
        <v>54</v>
      </c>
      <c r="D889" s="2" t="s">
        <v>55</v>
      </c>
      <c r="E889" s="5">
        <v>-27617</v>
      </c>
      <c r="F889" s="3" t="s">
        <v>1163</v>
      </c>
      <c r="G889" s="3" t="s">
        <v>28</v>
      </c>
      <c r="H889" s="2" t="s">
        <v>29</v>
      </c>
      <c r="I889" s="2" t="s">
        <v>2379</v>
      </c>
      <c r="J889" s="3" t="str">
        <f>HYPERLINK("https://www.boe.es/gazeta/dias/1824/05/20/pdfs/GMD-1824-65.pdf#page=4","Abrir facsímil")</f>
        <v>Abrir facsímil</v>
      </c>
      <c r="K889" s="3" t="s">
        <v>31</v>
      </c>
    </row>
    <row r="890" spans="1:11" ht="42" customHeight="1">
      <c r="A890" s="2" t="s">
        <v>2380</v>
      </c>
      <c r="B890" s="2" t="s">
        <v>2380</v>
      </c>
      <c r="C890" s="2" t="s">
        <v>54</v>
      </c>
      <c r="D890" s="2" t="s">
        <v>55</v>
      </c>
      <c r="E890" s="5">
        <v>-27461</v>
      </c>
      <c r="F890" s="3" t="s">
        <v>1345</v>
      </c>
      <c r="G890" s="3" t="s">
        <v>90</v>
      </c>
      <c r="H890" s="2" t="s">
        <v>29</v>
      </c>
      <c r="I890" s="2" t="s">
        <v>2381</v>
      </c>
      <c r="J890" s="3" t="str">
        <f>HYPERLINK("https://www.boe.es/gazeta/dias/1824/10/23/pdfs/GMD-1824-135.pdf#page=2","Abrir facsímil")</f>
        <v>Abrir facsímil</v>
      </c>
      <c r="K890" s="3" t="s">
        <v>31</v>
      </c>
    </row>
    <row r="891" spans="1:11" ht="42" customHeight="1">
      <c r="A891" s="2" t="s">
        <v>2382</v>
      </c>
      <c r="B891" s="2" t="s">
        <v>2382</v>
      </c>
      <c r="C891" s="2" t="s">
        <v>17</v>
      </c>
      <c r="D891" s="2" t="s">
        <v>18</v>
      </c>
      <c r="E891" s="5">
        <v>-27545</v>
      </c>
      <c r="F891" s="3" t="s">
        <v>685</v>
      </c>
      <c r="G891" s="3" t="s">
        <v>37</v>
      </c>
      <c r="H891" s="2" t="s">
        <v>29</v>
      </c>
      <c r="I891" s="2" t="s">
        <v>2383</v>
      </c>
      <c r="J891" s="3" t="str">
        <f>HYPERLINK("https://www.boe.es/gazeta/dias/1824/07/31/pdfs/GMD-1824-96.pdf#page=3","Abrir facsímil")</f>
        <v>Abrir facsímil</v>
      </c>
      <c r="K891" s="3" t="s">
        <v>31</v>
      </c>
    </row>
    <row r="892" spans="1:11" ht="42" customHeight="1">
      <c r="A892" s="2" t="s">
        <v>2384</v>
      </c>
      <c r="B892" s="2" t="s">
        <v>2385</v>
      </c>
      <c r="C892" s="2" t="s">
        <v>17</v>
      </c>
      <c r="D892" s="2" t="s">
        <v>18</v>
      </c>
      <c r="E892" s="5">
        <v>-27710</v>
      </c>
      <c r="F892" s="3" t="s">
        <v>220</v>
      </c>
      <c r="G892" s="3" t="s">
        <v>90</v>
      </c>
      <c r="H892" s="2" t="s">
        <v>29</v>
      </c>
      <c r="I892" s="2" t="s">
        <v>2386</v>
      </c>
      <c r="J892" s="3" t="str">
        <f>HYPERLINK("https://www.boe.es/gazeta/dias/1824/02/17/pdfs/GMD-1824-22.pdf#page=2","Abrir facsímil")</f>
        <v>Abrir facsímil</v>
      </c>
      <c r="K892" s="3" t="s">
        <v>31</v>
      </c>
    </row>
    <row r="893" spans="1:11" ht="42" customHeight="1">
      <c r="A893" s="2" t="s">
        <v>2387</v>
      </c>
      <c r="B893" s="2" t="s">
        <v>2388</v>
      </c>
      <c r="C893" s="2" t="s">
        <v>54</v>
      </c>
      <c r="D893" s="2" t="s">
        <v>55</v>
      </c>
      <c r="E893" s="5">
        <v>-27519</v>
      </c>
      <c r="F893" s="3" t="s">
        <v>766</v>
      </c>
      <c r="G893" s="3" t="s">
        <v>104</v>
      </c>
      <c r="H893" s="2" t="s">
        <v>21</v>
      </c>
      <c r="I893" s="2" t="s">
        <v>2389</v>
      </c>
      <c r="J893" s="3" t="str">
        <f>HYPERLINK("https://www.boe.es/gazeta/dias/1824/08/26/pdfs/GMD-1824-109.pdf#page=1","Abrir facsímil")</f>
        <v>Abrir facsímil</v>
      </c>
      <c r="K893" s="3" t="s">
        <v>23</v>
      </c>
    </row>
    <row r="894" spans="1:11" ht="42" customHeight="1">
      <c r="A894" s="2" t="s">
        <v>2390</v>
      </c>
      <c r="B894" s="2" t="s">
        <v>2391</v>
      </c>
      <c r="C894" s="2" t="s">
        <v>54</v>
      </c>
      <c r="D894" s="2" t="s">
        <v>55</v>
      </c>
      <c r="E894" s="5">
        <v>-27521</v>
      </c>
      <c r="F894" s="3" t="s">
        <v>930</v>
      </c>
      <c r="G894" s="3" t="s">
        <v>90</v>
      </c>
      <c r="H894" s="2" t="s">
        <v>29</v>
      </c>
      <c r="I894" s="2" t="s">
        <v>2392</v>
      </c>
      <c r="J894" s="3" t="str">
        <f>HYPERLINK("https://www.boe.es/gazeta/dias/1824/08/24/pdfs/GMD-1824-106.pdf#page=2","Abrir facsímil")</f>
        <v>Abrir facsímil</v>
      </c>
      <c r="K894" s="3" t="s">
        <v>31</v>
      </c>
    </row>
    <row r="895" spans="1:11" ht="42" customHeight="1">
      <c r="A895" s="2" t="s">
        <v>2390</v>
      </c>
      <c r="B895" s="2" t="s">
        <v>2391</v>
      </c>
      <c r="C895" s="2" t="s">
        <v>54</v>
      </c>
      <c r="D895" s="2" t="s">
        <v>55</v>
      </c>
      <c r="E895" s="5">
        <v>-27517</v>
      </c>
      <c r="F895" s="3" t="s">
        <v>173</v>
      </c>
      <c r="G895" s="3" t="s">
        <v>28</v>
      </c>
      <c r="H895" s="2" t="s">
        <v>29</v>
      </c>
      <c r="I895" s="2" t="s">
        <v>2393</v>
      </c>
      <c r="J895" s="3" t="str">
        <f>HYPERLINK("https://www.boe.es/gazeta/dias/1824/08/28/pdfs/GMD-1824-110.pdf#page=4","Abrir facsímil")</f>
        <v>Abrir facsímil</v>
      </c>
      <c r="K895" s="3" t="s">
        <v>31</v>
      </c>
    </row>
    <row r="896" spans="1:11" ht="42" customHeight="1">
      <c r="A896" s="2" t="s">
        <v>2390</v>
      </c>
      <c r="B896" s="2" t="s">
        <v>2391</v>
      </c>
      <c r="C896" s="2" t="s">
        <v>34</v>
      </c>
      <c r="D896" s="2" t="s">
        <v>35</v>
      </c>
      <c r="E896" s="5">
        <v>-27426</v>
      </c>
      <c r="F896" s="3" t="s">
        <v>244</v>
      </c>
      <c r="G896" s="3" t="s">
        <v>104</v>
      </c>
      <c r="H896" s="2" t="s">
        <v>29</v>
      </c>
      <c r="I896" s="2" t="s">
        <v>2394</v>
      </c>
      <c r="J896" s="3" t="str">
        <f>HYPERLINK("https://www.boe.es/gazeta/dias/1824/11/27/pdfs/GMD-1824-150.pdf#page=1","Abrir facsímil")</f>
        <v>Abrir facsímil</v>
      </c>
      <c r="K896" s="3" t="s">
        <v>31</v>
      </c>
    </row>
    <row r="897" spans="1:11" ht="42" customHeight="1">
      <c r="A897" s="2" t="s">
        <v>2395</v>
      </c>
      <c r="B897" s="2" t="s">
        <v>2395</v>
      </c>
      <c r="C897" s="2" t="s">
        <v>54</v>
      </c>
      <c r="D897" s="2" t="s">
        <v>55</v>
      </c>
      <c r="E897" s="5">
        <v>-27545</v>
      </c>
      <c r="F897" s="3" t="s">
        <v>685</v>
      </c>
      <c r="G897" s="3" t="s">
        <v>104</v>
      </c>
      <c r="H897" s="2" t="s">
        <v>29</v>
      </c>
      <c r="I897" s="2" t="s">
        <v>2396</v>
      </c>
      <c r="J897" s="3" t="str">
        <f>HYPERLINK("https://www.boe.es/gazeta/dias/1824/07/31/pdfs/GMD-1824-96.pdf#page=1","Abrir facsímil")</f>
        <v>Abrir facsímil</v>
      </c>
      <c r="K897" s="3" t="s">
        <v>31</v>
      </c>
    </row>
    <row r="898" spans="1:11" ht="42" customHeight="1">
      <c r="A898" s="2" t="s">
        <v>2397</v>
      </c>
      <c r="B898" s="2" t="s">
        <v>2398</v>
      </c>
      <c r="C898" s="2" t="s">
        <v>34</v>
      </c>
      <c r="D898" s="2" t="s">
        <v>35</v>
      </c>
      <c r="E898" s="5">
        <v>-27568</v>
      </c>
      <c r="F898" s="3" t="s">
        <v>103</v>
      </c>
      <c r="G898" s="3" t="s">
        <v>104</v>
      </c>
      <c r="H898" s="2" t="s">
        <v>29</v>
      </c>
      <c r="I898" s="2" t="s">
        <v>2399</v>
      </c>
      <c r="J898" s="3" t="str">
        <f>HYPERLINK("https://www.boe.es/gazeta/dias/1824/07/08/pdfs/GMD-1824-86.pdf#page=1","Abrir facsímil")</f>
        <v>Abrir facsímil</v>
      </c>
      <c r="K898" s="3" t="s">
        <v>31</v>
      </c>
    </row>
    <row r="899" spans="1:11" ht="42" customHeight="1">
      <c r="A899" s="2" t="s">
        <v>2400</v>
      </c>
      <c r="B899" s="2" t="s">
        <v>2401</v>
      </c>
      <c r="C899" s="2" t="s">
        <v>17</v>
      </c>
      <c r="D899" s="2" t="s">
        <v>18</v>
      </c>
      <c r="E899" s="5">
        <v>-27512</v>
      </c>
      <c r="F899" s="3" t="s">
        <v>36</v>
      </c>
      <c r="G899" s="3" t="s">
        <v>37</v>
      </c>
      <c r="H899" s="2" t="s">
        <v>29</v>
      </c>
      <c r="I899" s="2" t="s">
        <v>2402</v>
      </c>
      <c r="J899" s="3" t="str">
        <f>HYPERLINK("https://www.boe.es/gazeta/dias/1824/09/02/pdfs/GMD-1824-113.pdf#page=3","Abrir facsímil")</f>
        <v>Abrir facsímil</v>
      </c>
      <c r="K899" s="3" t="s">
        <v>31</v>
      </c>
    </row>
    <row r="900" spans="1:11" ht="42" customHeight="1">
      <c r="A900" s="2" t="s">
        <v>2403</v>
      </c>
      <c r="B900" s="2" t="s">
        <v>2404</v>
      </c>
      <c r="C900" s="2" t="s">
        <v>54</v>
      </c>
      <c r="D900" s="2" t="s">
        <v>55</v>
      </c>
      <c r="E900" s="5">
        <v>-27393</v>
      </c>
      <c r="F900" s="3" t="s">
        <v>148</v>
      </c>
      <c r="G900" s="3" t="s">
        <v>37</v>
      </c>
      <c r="H900" s="2" t="s">
        <v>29</v>
      </c>
      <c r="I900" s="2" t="s">
        <v>2405</v>
      </c>
      <c r="J900" s="3" t="str">
        <f>HYPERLINK("https://www.boe.es/gazeta/dias/1824/12/30/pdfs/GMD-1824-164.pdf#page=3","Abrir facsímil")</f>
        <v>Abrir facsímil</v>
      </c>
      <c r="K900" s="3" t="s">
        <v>31</v>
      </c>
    </row>
    <row r="901" spans="1:11" ht="42" customHeight="1">
      <c r="A901" s="2" t="s">
        <v>2406</v>
      </c>
      <c r="B901" s="2" t="s">
        <v>2406</v>
      </c>
      <c r="C901" s="2" t="s">
        <v>26</v>
      </c>
      <c r="D901" s="2" t="s">
        <v>18</v>
      </c>
      <c r="E901" s="5">
        <v>-27393</v>
      </c>
      <c r="F901" s="3" t="s">
        <v>148</v>
      </c>
      <c r="G901" s="3" t="s">
        <v>37</v>
      </c>
      <c r="H901" s="2" t="s">
        <v>29</v>
      </c>
      <c r="I901" s="2" t="s">
        <v>2407</v>
      </c>
      <c r="J901" s="3" t="str">
        <f>HYPERLINK("https://www.boe.es/gazeta/dias/1824/12/30/pdfs/GMD-1824-164.pdf#page=3","Abrir facsímil")</f>
        <v>Abrir facsímil</v>
      </c>
      <c r="K901" s="3" t="s">
        <v>31</v>
      </c>
    </row>
    <row r="902" spans="1:11" ht="42" customHeight="1">
      <c r="A902" s="2" t="s">
        <v>2408</v>
      </c>
      <c r="B902" s="2" t="s">
        <v>2409</v>
      </c>
      <c r="C902" s="2" t="s">
        <v>17</v>
      </c>
      <c r="D902" s="2" t="s">
        <v>18</v>
      </c>
      <c r="E902" s="5">
        <v>-27430</v>
      </c>
      <c r="F902" s="3" t="s">
        <v>699</v>
      </c>
      <c r="G902" s="3" t="s">
        <v>37</v>
      </c>
      <c r="H902" s="2" t="s">
        <v>29</v>
      </c>
      <c r="I902" s="2" t="s">
        <v>2410</v>
      </c>
      <c r="J902" s="3" t="str">
        <f>HYPERLINK("https://www.boe.es/gazeta/dias/1824/11/23/pdfs/GMD-1824-148.pdf#page=3","Abrir facsímil")</f>
        <v>Abrir facsímil</v>
      </c>
      <c r="K902" s="3" t="s">
        <v>31</v>
      </c>
    </row>
    <row r="903" spans="1:11" ht="42" customHeight="1">
      <c r="A903" s="2" t="s">
        <v>2411</v>
      </c>
      <c r="B903" s="2" t="s">
        <v>2412</v>
      </c>
      <c r="C903" s="2" t="s">
        <v>49</v>
      </c>
      <c r="D903" s="2" t="s">
        <v>18</v>
      </c>
      <c r="E903" s="5">
        <v>-27580</v>
      </c>
      <c r="F903" s="3" t="s">
        <v>231</v>
      </c>
      <c r="G903" s="3" t="s">
        <v>28</v>
      </c>
      <c r="H903" s="2" t="s">
        <v>29</v>
      </c>
      <c r="I903" s="2" t="s">
        <v>2413</v>
      </c>
      <c r="J903" s="3" t="str">
        <f>HYPERLINK("https://www.boe.es/gazeta/dias/1824/06/26/pdfs/GMD-1824-81.pdf#page=4","Abrir facsímil")</f>
        <v>Abrir facsímil</v>
      </c>
      <c r="K903" s="3" t="s">
        <v>31</v>
      </c>
    </row>
    <row r="904" spans="1:11" ht="42" customHeight="1">
      <c r="A904" s="2" t="s">
        <v>2411</v>
      </c>
      <c r="B904" s="2" t="s">
        <v>2412</v>
      </c>
      <c r="C904" s="2" t="s">
        <v>54</v>
      </c>
      <c r="D904" s="2" t="s">
        <v>55</v>
      </c>
      <c r="E904" s="5">
        <v>-27561</v>
      </c>
      <c r="F904" s="3" t="s">
        <v>1291</v>
      </c>
      <c r="G904" s="3" t="s">
        <v>28</v>
      </c>
      <c r="H904" s="2" t="s">
        <v>29</v>
      </c>
      <c r="I904" s="2" t="s">
        <v>2414</v>
      </c>
      <c r="J904" s="3" t="str">
        <f>HYPERLINK("https://www.boe.es/gazeta/dias/1824/07/15/pdfs/GMD-1824-89.pdf#page=4","Abrir facsímil")</f>
        <v>Abrir facsímil</v>
      </c>
      <c r="K904" s="3" t="s">
        <v>31</v>
      </c>
    </row>
    <row r="905" spans="1:11" ht="42" customHeight="1">
      <c r="A905" s="2" t="s">
        <v>2411</v>
      </c>
      <c r="B905" s="2" t="s">
        <v>2412</v>
      </c>
      <c r="C905" s="2" t="s">
        <v>54</v>
      </c>
      <c r="D905" s="2" t="s">
        <v>55</v>
      </c>
      <c r="E905" s="5">
        <v>-27496</v>
      </c>
      <c r="F905" s="3" t="s">
        <v>1377</v>
      </c>
      <c r="G905" s="3" t="s">
        <v>28</v>
      </c>
      <c r="H905" s="2" t="s">
        <v>29</v>
      </c>
      <c r="I905" s="2" t="s">
        <v>2415</v>
      </c>
      <c r="J905" s="3" t="str">
        <f>HYPERLINK("https://www.boe.es/gazeta/dias/1824/09/18/pdfs/GMD-1824-120.pdf#page=4","Abrir facsímil")</f>
        <v>Abrir facsímil</v>
      </c>
      <c r="K905" s="3" t="s">
        <v>31</v>
      </c>
    </row>
    <row r="906" spans="1:11" ht="42" customHeight="1">
      <c r="A906" s="2" t="s">
        <v>2416</v>
      </c>
      <c r="B906" s="2" t="s">
        <v>2416</v>
      </c>
      <c r="C906" s="2" t="s">
        <v>49</v>
      </c>
      <c r="D906" s="2" t="s">
        <v>18</v>
      </c>
      <c r="E906" s="5">
        <v>-27619</v>
      </c>
      <c r="F906" s="3" t="s">
        <v>1460</v>
      </c>
      <c r="G906" s="3" t="s">
        <v>37</v>
      </c>
      <c r="H906" s="2" t="s">
        <v>29</v>
      </c>
      <c r="I906" s="2" t="s">
        <v>2417</v>
      </c>
      <c r="J906" s="3" t="str">
        <f>HYPERLINK("https://www.boe.es/gazeta/dias/1824/05/18/pdfs/GMD-1824-64.pdf#page=3","Abrir facsímil")</f>
        <v>Abrir facsímil</v>
      </c>
      <c r="K906" s="3" t="s">
        <v>31</v>
      </c>
    </row>
    <row r="907" spans="1:11" ht="42" customHeight="1">
      <c r="A907" s="2" t="s">
        <v>2416</v>
      </c>
      <c r="B907" s="2" t="s">
        <v>2416</v>
      </c>
      <c r="C907" s="2" t="s">
        <v>17</v>
      </c>
      <c r="D907" s="2" t="s">
        <v>18</v>
      </c>
      <c r="E907" s="5">
        <v>-27517</v>
      </c>
      <c r="F907" s="3" t="s">
        <v>173</v>
      </c>
      <c r="G907" s="3" t="s">
        <v>28</v>
      </c>
      <c r="H907" s="2" t="s">
        <v>29</v>
      </c>
      <c r="I907" s="2" t="s">
        <v>2418</v>
      </c>
      <c r="J907" s="3" t="str">
        <f>HYPERLINK("https://www.boe.es/gazeta/dias/1824/08/28/pdfs/GMD-1824-110.pdf#page=4","Abrir facsímil")</f>
        <v>Abrir facsímil</v>
      </c>
      <c r="K907" s="3" t="s">
        <v>31</v>
      </c>
    </row>
    <row r="908" spans="1:11" ht="42" customHeight="1">
      <c r="A908" s="2" t="s">
        <v>2416</v>
      </c>
      <c r="B908" s="2" t="s">
        <v>2416</v>
      </c>
      <c r="C908" s="2" t="s">
        <v>54</v>
      </c>
      <c r="D908" s="2" t="s">
        <v>55</v>
      </c>
      <c r="E908" s="5">
        <v>-27498</v>
      </c>
      <c r="F908" s="3" t="s">
        <v>98</v>
      </c>
      <c r="G908" s="3" t="s">
        <v>99</v>
      </c>
      <c r="H908" s="2" t="s">
        <v>29</v>
      </c>
      <c r="I908" s="2" t="s">
        <v>2419</v>
      </c>
      <c r="J908" s="3" t="str">
        <f>HYPERLINK("https://www.boe.es/gazeta/dias/1824/09/16/pdfs/GMD-1824-119.pdf#page=3","Abrir facsímil")</f>
        <v>Abrir facsímil</v>
      </c>
      <c r="K908" s="3" t="s">
        <v>31</v>
      </c>
    </row>
    <row r="909" spans="1:11" ht="42" customHeight="1">
      <c r="A909" s="2" t="s">
        <v>2416</v>
      </c>
      <c r="B909" s="2" t="s">
        <v>2416</v>
      </c>
      <c r="C909" s="2" t="s">
        <v>54</v>
      </c>
      <c r="D909" s="2" t="s">
        <v>55</v>
      </c>
      <c r="E909" s="5">
        <v>-27493</v>
      </c>
      <c r="F909" s="3" t="s">
        <v>63</v>
      </c>
      <c r="G909" s="3" t="s">
        <v>64</v>
      </c>
      <c r="H909" s="2" t="s">
        <v>29</v>
      </c>
      <c r="I909" s="2" t="s">
        <v>2420</v>
      </c>
      <c r="J909" s="3" t="str">
        <f>HYPERLINK("https://www.boe.es/gazeta/dias/1824/09/21/pdfs/GMD-1824-121.pdf#page=3","Abrir facsímil")</f>
        <v>Abrir facsímil</v>
      </c>
      <c r="K909" s="3" t="s">
        <v>31</v>
      </c>
    </row>
    <row r="910" spans="1:11" ht="42" customHeight="1">
      <c r="A910" s="2" t="s">
        <v>2421</v>
      </c>
      <c r="B910" s="2" t="s">
        <v>2422</v>
      </c>
      <c r="C910" s="2" t="s">
        <v>301</v>
      </c>
      <c r="D910" s="2" t="s">
        <v>18</v>
      </c>
      <c r="E910" s="5">
        <v>-27610</v>
      </c>
      <c r="F910" s="3" t="s">
        <v>586</v>
      </c>
      <c r="G910" s="3" t="s">
        <v>37</v>
      </c>
      <c r="H910" s="2" t="s">
        <v>29</v>
      </c>
      <c r="I910" s="2" t="s">
        <v>2423</v>
      </c>
      <c r="J910" s="3" t="str">
        <f>HYPERLINK("https://www.boe.es/gazeta/dias/1824/05/27/pdfs/GMD-1824-68.pdf#page=3","Abrir facsímil")</f>
        <v>Abrir facsímil</v>
      </c>
      <c r="K910" s="3" t="s">
        <v>31</v>
      </c>
    </row>
    <row r="911" spans="1:11" ht="42" customHeight="1">
      <c r="A911" s="2" t="s">
        <v>2424</v>
      </c>
      <c r="B911" s="2" t="s">
        <v>2424</v>
      </c>
      <c r="C911" s="2" t="s">
        <v>54</v>
      </c>
      <c r="D911" s="2" t="s">
        <v>55</v>
      </c>
      <c r="E911" s="5">
        <v>-27521</v>
      </c>
      <c r="F911" s="3" t="s">
        <v>930</v>
      </c>
      <c r="G911" s="3" t="s">
        <v>37</v>
      </c>
      <c r="H911" s="2" t="s">
        <v>29</v>
      </c>
      <c r="I911" s="2" t="s">
        <v>2425</v>
      </c>
      <c r="J911" s="3" t="str">
        <f>HYPERLINK("https://www.boe.es/gazeta/dias/1824/08/24/pdfs/GMD-1824-106.pdf#page=3","Abrir facsímil")</f>
        <v>Abrir facsímil</v>
      </c>
      <c r="K911" s="3" t="s">
        <v>31</v>
      </c>
    </row>
    <row r="912" spans="1:11" ht="42" customHeight="1">
      <c r="A912" s="2" t="s">
        <v>2426</v>
      </c>
      <c r="B912" s="2" t="s">
        <v>2426</v>
      </c>
      <c r="C912" s="2" t="s">
        <v>54</v>
      </c>
      <c r="D912" s="2" t="s">
        <v>55</v>
      </c>
      <c r="E912" s="5">
        <v>-27454</v>
      </c>
      <c r="F912" s="3" t="s">
        <v>318</v>
      </c>
      <c r="G912" s="3" t="s">
        <v>90</v>
      </c>
      <c r="H912" s="2" t="s">
        <v>29</v>
      </c>
      <c r="I912" s="2" t="s">
        <v>2427</v>
      </c>
      <c r="J912" s="3" t="str">
        <f>HYPERLINK("https://www.boe.es/gazeta/dias/1824/10/30/pdfs/GMD-1824-138.pdf#page=2","Abrir facsímil")</f>
        <v>Abrir facsímil</v>
      </c>
      <c r="K912" s="3" t="s">
        <v>31</v>
      </c>
    </row>
    <row r="913" spans="1:11" ht="42" customHeight="1">
      <c r="A913" s="2" t="s">
        <v>2428</v>
      </c>
      <c r="B913" s="2" t="s">
        <v>2429</v>
      </c>
      <c r="C913" s="2" t="s">
        <v>54</v>
      </c>
      <c r="D913" s="2" t="s">
        <v>55</v>
      </c>
      <c r="E913" s="5">
        <v>-27668</v>
      </c>
      <c r="F913" s="3" t="s">
        <v>333</v>
      </c>
      <c r="G913" s="3" t="s">
        <v>37</v>
      </c>
      <c r="H913" s="2" t="s">
        <v>29</v>
      </c>
      <c r="I913" s="2" t="s">
        <v>2430</v>
      </c>
      <c r="J913" s="3" t="str">
        <f>HYPERLINK("https://www.boe.es/gazeta/dias/1824/03/30/pdfs/GMD-1824-42.pdf#page=3","Abrir facsímil")</f>
        <v>Abrir facsímil</v>
      </c>
      <c r="K913" s="3" t="s">
        <v>31</v>
      </c>
    </row>
    <row r="914" spans="1:11" ht="42" customHeight="1">
      <c r="A914" s="2" t="s">
        <v>2431</v>
      </c>
      <c r="B914" s="2" t="s">
        <v>2431</v>
      </c>
      <c r="C914" s="2" t="s">
        <v>17</v>
      </c>
      <c r="D914" s="2" t="s">
        <v>18</v>
      </c>
      <c r="E914" s="5">
        <v>-27601</v>
      </c>
      <c r="F914" s="3" t="s">
        <v>473</v>
      </c>
      <c r="G914" s="3" t="s">
        <v>37</v>
      </c>
      <c r="H914" s="2" t="s">
        <v>29</v>
      </c>
      <c r="I914" s="2" t="s">
        <v>2432</v>
      </c>
      <c r="J914" s="3" t="str">
        <f>HYPERLINK("https://www.boe.es/gazeta/dias/1824/06/05/pdfs/GMD-1824-72.pdf#page=3","Abrir facsímil")</f>
        <v>Abrir facsímil</v>
      </c>
      <c r="K914" s="3" t="s">
        <v>31</v>
      </c>
    </row>
    <row r="915" spans="1:11" ht="42" customHeight="1">
      <c r="A915" s="2" t="s">
        <v>2433</v>
      </c>
      <c r="B915" s="2" t="s">
        <v>2434</v>
      </c>
      <c r="C915" s="2" t="s">
        <v>301</v>
      </c>
      <c r="D915" s="2" t="s">
        <v>18</v>
      </c>
      <c r="E915" s="5">
        <v>-27554</v>
      </c>
      <c r="F915" s="3" t="s">
        <v>326</v>
      </c>
      <c r="G915" s="3" t="s">
        <v>104</v>
      </c>
      <c r="H915" s="2" t="s">
        <v>29</v>
      </c>
      <c r="I915" s="2" t="s">
        <v>2435</v>
      </c>
      <c r="J915" s="3" t="str">
        <f>HYPERLINK("https://www.boe.es/gazeta/dias/1824/07/22/pdfs/GMD-1824-92.pdf#page=1","Abrir facsímil")</f>
        <v>Abrir facsímil</v>
      </c>
      <c r="K915" s="3" t="s">
        <v>31</v>
      </c>
    </row>
    <row r="916" spans="1:11" ht="42" customHeight="1">
      <c r="A916" s="2" t="s">
        <v>2436</v>
      </c>
      <c r="B916" s="2" t="s">
        <v>2437</v>
      </c>
      <c r="C916" s="2" t="s">
        <v>72</v>
      </c>
      <c r="D916" s="2" t="s">
        <v>18</v>
      </c>
      <c r="E916" s="5">
        <v>-27531</v>
      </c>
      <c r="F916" s="3" t="s">
        <v>758</v>
      </c>
      <c r="G916" s="3" t="s">
        <v>28</v>
      </c>
      <c r="H916" s="2" t="s">
        <v>29</v>
      </c>
      <c r="I916" s="2" t="s">
        <v>2438</v>
      </c>
      <c r="J916" s="3" t="str">
        <f>HYPERLINK("https://www.boe.es/gazeta/dias/1824/08/14/pdfs/GMD-1824-102.pdf#page=4","Abrir facsímil")</f>
        <v>Abrir facsímil</v>
      </c>
      <c r="K916" s="3" t="s">
        <v>31</v>
      </c>
    </row>
    <row r="917" spans="1:11" ht="42" customHeight="1">
      <c r="A917" s="2" t="s">
        <v>2439</v>
      </c>
      <c r="B917" s="2" t="s">
        <v>2439</v>
      </c>
      <c r="C917" s="2" t="s">
        <v>54</v>
      </c>
      <c r="D917" s="2" t="s">
        <v>55</v>
      </c>
      <c r="E917" s="5">
        <v>-27622</v>
      </c>
      <c r="F917" s="3" t="s">
        <v>2440</v>
      </c>
      <c r="G917" s="3" t="s">
        <v>104</v>
      </c>
      <c r="H917" s="2" t="s">
        <v>29</v>
      </c>
      <c r="I917" s="2" t="s">
        <v>2441</v>
      </c>
      <c r="J917" s="3" t="str">
        <f>HYPERLINK("https://www.boe.es/gazeta/dias/1824/05/15/pdfs/GMD-1824-62.pdf#page=1","Abrir facsímil")</f>
        <v>Abrir facsímil</v>
      </c>
      <c r="K917" s="3" t="s">
        <v>31</v>
      </c>
    </row>
    <row r="918" spans="1:11" ht="42" customHeight="1">
      <c r="A918" s="2" t="s">
        <v>2439</v>
      </c>
      <c r="B918" s="2" t="s">
        <v>2439</v>
      </c>
      <c r="C918" s="2" t="s">
        <v>34</v>
      </c>
      <c r="D918" s="2" t="s">
        <v>35</v>
      </c>
      <c r="E918" s="5">
        <v>-27601</v>
      </c>
      <c r="F918" s="3" t="s">
        <v>473</v>
      </c>
      <c r="G918" s="3" t="s">
        <v>28</v>
      </c>
      <c r="H918" s="2" t="s">
        <v>29</v>
      </c>
      <c r="I918" s="2" t="s">
        <v>2442</v>
      </c>
      <c r="J918" s="3" t="str">
        <f>HYPERLINK("https://www.boe.es/gazeta/dias/1824/06/05/pdfs/GMD-1824-72.pdf#page=4","Abrir facsímil")</f>
        <v>Abrir facsímil</v>
      </c>
      <c r="K918" s="3" t="s">
        <v>31</v>
      </c>
    </row>
    <row r="919" spans="1:11" ht="42" customHeight="1">
      <c r="A919" s="2" t="s">
        <v>2443</v>
      </c>
      <c r="B919" s="2" t="s">
        <v>2444</v>
      </c>
      <c r="C919" s="2" t="s">
        <v>34</v>
      </c>
      <c r="D919" s="2" t="s">
        <v>35</v>
      </c>
      <c r="E919" s="5">
        <v>-27566</v>
      </c>
      <c r="F919" s="3" t="s">
        <v>183</v>
      </c>
      <c r="G919" s="3" t="s">
        <v>28</v>
      </c>
      <c r="H919" s="2" t="s">
        <v>21</v>
      </c>
      <c r="I919" s="2" t="s">
        <v>2445</v>
      </c>
      <c r="J919" s="3" t="str">
        <f>HYPERLINK("https://www.boe.es/gazeta/dias/1824/07/10/pdfs/GMD-1824-87.pdf#page=4","Abrir facsímil")</f>
        <v>Abrir facsímil</v>
      </c>
      <c r="K919" s="3" t="s">
        <v>23</v>
      </c>
    </row>
    <row r="920" spans="1:11" ht="42" customHeight="1">
      <c r="A920" s="2" t="s">
        <v>2446</v>
      </c>
      <c r="B920" s="2" t="s">
        <v>2446</v>
      </c>
      <c r="C920" s="2" t="s">
        <v>17</v>
      </c>
      <c r="D920" s="2" t="s">
        <v>18</v>
      </c>
      <c r="E920" s="5">
        <v>-27587</v>
      </c>
      <c r="F920" s="3" t="s">
        <v>1500</v>
      </c>
      <c r="G920" s="3" t="s">
        <v>37</v>
      </c>
      <c r="H920" s="2" t="s">
        <v>29</v>
      </c>
      <c r="I920" s="2" t="s">
        <v>2447</v>
      </c>
      <c r="J920" s="3" t="str">
        <f>HYPERLINK("https://www.boe.es/gazeta/dias/1824/06/19/pdfs/GMD-1824-78.pdf#page=3","Abrir facsímil")</f>
        <v>Abrir facsímil</v>
      </c>
      <c r="K920" s="3" t="s">
        <v>31</v>
      </c>
    </row>
    <row r="921" spans="1:11" ht="42" customHeight="1">
      <c r="A921" s="2" t="s">
        <v>2448</v>
      </c>
      <c r="B921" s="2" t="s">
        <v>2449</v>
      </c>
      <c r="C921" s="2" t="s">
        <v>54</v>
      </c>
      <c r="D921" s="2" t="s">
        <v>55</v>
      </c>
      <c r="E921" s="5">
        <v>-27500</v>
      </c>
      <c r="F921" s="3" t="s">
        <v>1015</v>
      </c>
      <c r="G921" s="3" t="s">
        <v>90</v>
      </c>
      <c r="H921" s="2" t="s">
        <v>29</v>
      </c>
      <c r="I921" s="2" t="s">
        <v>2450</v>
      </c>
      <c r="J921" s="3" t="str">
        <f>HYPERLINK("https://www.boe.es/gazeta/dias/1824/09/14/pdfs/GMD-1824-118.pdf#page=2","Abrir facsímil")</f>
        <v>Abrir facsímil</v>
      </c>
      <c r="K921" s="3" t="s">
        <v>31</v>
      </c>
    </row>
    <row r="922" spans="1:11" ht="42" customHeight="1">
      <c r="A922" s="2" t="s">
        <v>2451</v>
      </c>
      <c r="B922" s="2" t="s">
        <v>2452</v>
      </c>
      <c r="C922" s="2" t="s">
        <v>54</v>
      </c>
      <c r="D922" s="2" t="s">
        <v>55</v>
      </c>
      <c r="E922" s="5">
        <v>-27748</v>
      </c>
      <c r="F922" s="3" t="s">
        <v>444</v>
      </c>
      <c r="G922" s="3" t="s">
        <v>493</v>
      </c>
      <c r="H922" s="2" t="s">
        <v>29</v>
      </c>
      <c r="I922" s="2" t="s">
        <v>2453</v>
      </c>
      <c r="J922" s="3" t="str">
        <f>HYPERLINK("https://www.boe.es/gazeta/dias/1824/01/10/pdfs/GMD-1824-5.pdf#page=4","Abrir facsímil")</f>
        <v>Abrir facsímil</v>
      </c>
      <c r="K922" s="3" t="s">
        <v>31</v>
      </c>
    </row>
    <row r="923" spans="1:11" ht="42" customHeight="1">
      <c r="A923" s="2" t="s">
        <v>2454</v>
      </c>
      <c r="B923" s="2" t="s">
        <v>2455</v>
      </c>
      <c r="C923" s="2" t="s">
        <v>54</v>
      </c>
      <c r="D923" s="2" t="s">
        <v>55</v>
      </c>
      <c r="E923" s="5">
        <v>-27582</v>
      </c>
      <c r="F923" s="3" t="s">
        <v>123</v>
      </c>
      <c r="G923" s="3" t="s">
        <v>37</v>
      </c>
      <c r="H923" s="2" t="s">
        <v>29</v>
      </c>
      <c r="I923" s="2" t="s">
        <v>2456</v>
      </c>
      <c r="J923" s="3" t="str">
        <f>HYPERLINK("https://www.boe.es/gazeta/dias/1824/06/24/pdfs/GMD-1824-80.pdf#page=3","Abrir facsímil")</f>
        <v>Abrir facsímil</v>
      </c>
      <c r="K923" s="3" t="s">
        <v>31</v>
      </c>
    </row>
    <row r="924" spans="1:11" ht="42" customHeight="1">
      <c r="A924" s="2" t="s">
        <v>2457</v>
      </c>
      <c r="B924" s="2" t="s">
        <v>2458</v>
      </c>
      <c r="C924" s="2" t="s">
        <v>17</v>
      </c>
      <c r="D924" s="2" t="s">
        <v>18</v>
      </c>
      <c r="E924" s="5">
        <v>-27589</v>
      </c>
      <c r="F924" s="3" t="s">
        <v>311</v>
      </c>
      <c r="G924" s="3" t="s">
        <v>28</v>
      </c>
      <c r="H924" s="2" t="s">
        <v>21</v>
      </c>
      <c r="I924" s="2" t="s">
        <v>2459</v>
      </c>
      <c r="J924" s="3" t="str">
        <f>HYPERLINK("https://www.boe.es/gazeta/dias/1824/06/17/pdfs/GMD-1824-77.pdf#page=4","Abrir facsímil")</f>
        <v>Abrir facsímil</v>
      </c>
      <c r="K924" s="3" t="s">
        <v>23</v>
      </c>
    </row>
    <row r="925" spans="1:11" ht="42" customHeight="1">
      <c r="A925" s="2" t="s">
        <v>2460</v>
      </c>
      <c r="B925" s="2" t="s">
        <v>2460</v>
      </c>
      <c r="C925" s="2" t="s">
        <v>34</v>
      </c>
      <c r="D925" s="2" t="s">
        <v>35</v>
      </c>
      <c r="E925" s="5">
        <v>-27636</v>
      </c>
      <c r="F925" s="3" t="s">
        <v>910</v>
      </c>
      <c r="G925" s="3" t="s">
        <v>28</v>
      </c>
      <c r="H925" s="2" t="s">
        <v>29</v>
      </c>
      <c r="I925" s="2" t="s">
        <v>2461</v>
      </c>
      <c r="J925" s="3" t="str">
        <f>HYPERLINK("https://www.boe.es/gazeta/dias/1824/05/01/pdfs/GMD-1824-56.pdf#page=4","Abrir facsímil")</f>
        <v>Abrir facsímil</v>
      </c>
      <c r="K925" s="3" t="s">
        <v>31</v>
      </c>
    </row>
    <row r="926" spans="1:11" ht="42" customHeight="1">
      <c r="A926" s="2" t="s">
        <v>2460</v>
      </c>
      <c r="B926" s="2" t="s">
        <v>2460</v>
      </c>
      <c r="C926" s="2" t="s">
        <v>34</v>
      </c>
      <c r="D926" s="2" t="s">
        <v>35</v>
      </c>
      <c r="E926" s="5">
        <v>-27589</v>
      </c>
      <c r="F926" s="3" t="s">
        <v>311</v>
      </c>
      <c r="G926" s="3" t="s">
        <v>37</v>
      </c>
      <c r="H926" s="2" t="s">
        <v>29</v>
      </c>
      <c r="I926" s="2" t="s">
        <v>2462</v>
      </c>
      <c r="J926" s="3" t="str">
        <f>HYPERLINK("https://www.boe.es/gazeta/dias/1824/06/17/pdfs/GMD-1824-77.pdf#page=3","Abrir facsímil")</f>
        <v>Abrir facsímil</v>
      </c>
      <c r="K926" s="3" t="s">
        <v>31</v>
      </c>
    </row>
    <row r="927" spans="1:11" ht="42" customHeight="1">
      <c r="A927" s="2" t="s">
        <v>2460</v>
      </c>
      <c r="B927" s="2" t="s">
        <v>2460</v>
      </c>
      <c r="C927" s="2" t="s">
        <v>54</v>
      </c>
      <c r="D927" s="2" t="s">
        <v>55</v>
      </c>
      <c r="E927" s="5">
        <v>-27493</v>
      </c>
      <c r="F927" s="3" t="s">
        <v>63</v>
      </c>
      <c r="G927" s="3" t="s">
        <v>64</v>
      </c>
      <c r="H927" s="2" t="s">
        <v>29</v>
      </c>
      <c r="I927" s="2" t="s">
        <v>2463</v>
      </c>
      <c r="J927" s="3" t="str">
        <f>HYPERLINK("https://www.boe.es/gazeta/dias/1824/09/21/pdfs/GMD-1824-121.pdf#page=3","Abrir facsímil")</f>
        <v>Abrir facsímil</v>
      </c>
      <c r="K927" s="3" t="s">
        <v>31</v>
      </c>
    </row>
    <row r="928" spans="1:11" ht="42" customHeight="1">
      <c r="A928" s="2" t="s">
        <v>2464</v>
      </c>
      <c r="B928" s="2" t="s">
        <v>2465</v>
      </c>
      <c r="C928" s="2" t="s">
        <v>17</v>
      </c>
      <c r="D928" s="2" t="s">
        <v>18</v>
      </c>
      <c r="E928" s="5">
        <v>-27582</v>
      </c>
      <c r="F928" s="3" t="s">
        <v>123</v>
      </c>
      <c r="G928" s="3" t="s">
        <v>28</v>
      </c>
      <c r="H928" s="2" t="s">
        <v>29</v>
      </c>
      <c r="I928" s="2" t="s">
        <v>2466</v>
      </c>
      <c r="J928" s="3" t="str">
        <f>HYPERLINK("https://www.boe.es/gazeta/dias/1824/06/24/pdfs/GMD-1824-80.pdf#page=4","Abrir facsímil")</f>
        <v>Abrir facsímil</v>
      </c>
      <c r="K928" s="3" t="s">
        <v>31</v>
      </c>
    </row>
    <row r="929" spans="1:11" ht="42" customHeight="1">
      <c r="A929" s="2" t="s">
        <v>2467</v>
      </c>
      <c r="B929" s="2" t="s">
        <v>2468</v>
      </c>
      <c r="C929" s="2" t="s">
        <v>34</v>
      </c>
      <c r="D929" s="2" t="s">
        <v>35</v>
      </c>
      <c r="E929" s="5">
        <v>-27428</v>
      </c>
      <c r="F929" s="3" t="s">
        <v>81</v>
      </c>
      <c r="G929" s="3" t="s">
        <v>104</v>
      </c>
      <c r="H929" s="2" t="s">
        <v>29</v>
      </c>
      <c r="I929" s="2" t="s">
        <v>2469</v>
      </c>
      <c r="J929" s="3" t="str">
        <f>HYPERLINK("https://www.boe.es/gazeta/dias/1824/11/25/pdfs/GMD-1824-149.pdf#page=1","Abrir facsímil")</f>
        <v>Abrir facsímil</v>
      </c>
      <c r="K929" s="3" t="s">
        <v>31</v>
      </c>
    </row>
    <row r="930" spans="1:11" ht="42" customHeight="1">
      <c r="A930" s="2" t="s">
        <v>2470</v>
      </c>
      <c r="B930" s="2" t="s">
        <v>2470</v>
      </c>
      <c r="C930" s="2" t="s">
        <v>26</v>
      </c>
      <c r="D930" s="2" t="s">
        <v>18</v>
      </c>
      <c r="E930" s="5">
        <v>-27440</v>
      </c>
      <c r="F930" s="3" t="s">
        <v>127</v>
      </c>
      <c r="G930" s="3" t="s">
        <v>128</v>
      </c>
      <c r="H930" s="2" t="s">
        <v>29</v>
      </c>
      <c r="I930" s="2" t="s">
        <v>2471</v>
      </c>
      <c r="J930" s="3" t="str">
        <f>HYPERLINK("https://www.boe.es/gazeta/dias/1824/11/13/pdfs/GMD-1824-144.pdf#page=3","Abrir facsímil")</f>
        <v>Abrir facsímil</v>
      </c>
      <c r="K930" s="3" t="s">
        <v>31</v>
      </c>
    </row>
    <row r="931" spans="1:11" ht="42" customHeight="1">
      <c r="A931" s="2" t="s">
        <v>2472</v>
      </c>
      <c r="B931" s="2" t="s">
        <v>2472</v>
      </c>
      <c r="C931" s="2" t="s">
        <v>54</v>
      </c>
      <c r="D931" s="2" t="s">
        <v>55</v>
      </c>
      <c r="E931" s="5">
        <v>-27715</v>
      </c>
      <c r="F931" s="3" t="s">
        <v>470</v>
      </c>
      <c r="G931" s="3" t="s">
        <v>37</v>
      </c>
      <c r="H931" s="2" t="s">
        <v>29</v>
      </c>
      <c r="I931" s="2" t="s">
        <v>2473</v>
      </c>
      <c r="J931" s="3" t="str">
        <f>HYPERLINK("https://www.boe.es/gazeta/dias/1824/02/12/pdfs/GMD-1824-20.pdf#page=3","Abrir facsímil")</f>
        <v>Abrir facsímil</v>
      </c>
      <c r="K931" s="3" t="s">
        <v>31</v>
      </c>
    </row>
    <row r="932" spans="1:11" ht="42" customHeight="1">
      <c r="A932" s="2" t="s">
        <v>2472</v>
      </c>
      <c r="B932" s="2" t="s">
        <v>2472</v>
      </c>
      <c r="C932" s="2" t="s">
        <v>54</v>
      </c>
      <c r="D932" s="2" t="s">
        <v>55</v>
      </c>
      <c r="E932" s="5">
        <v>-27678</v>
      </c>
      <c r="F932" s="3" t="s">
        <v>622</v>
      </c>
      <c r="G932" s="3" t="s">
        <v>37</v>
      </c>
      <c r="H932" s="2" t="s">
        <v>29</v>
      </c>
      <c r="I932" s="2" t="s">
        <v>2474</v>
      </c>
      <c r="J932" s="3" t="str">
        <f>HYPERLINK("https://www.boe.es/gazeta/dias/1824/03/20/pdfs/GMD-1824-37.pdf#page=3","Abrir facsímil")</f>
        <v>Abrir facsímil</v>
      </c>
      <c r="K932" s="3" t="s">
        <v>31</v>
      </c>
    </row>
    <row r="933" spans="1:11" ht="42" customHeight="1">
      <c r="A933" s="2" t="s">
        <v>2472</v>
      </c>
      <c r="B933" s="2" t="s">
        <v>2472</v>
      </c>
      <c r="C933" s="2" t="s">
        <v>54</v>
      </c>
      <c r="D933" s="2" t="s">
        <v>55</v>
      </c>
      <c r="E933" s="5">
        <v>-27622</v>
      </c>
      <c r="F933" s="3" t="s">
        <v>2440</v>
      </c>
      <c r="G933" s="3" t="s">
        <v>37</v>
      </c>
      <c r="H933" s="2" t="s">
        <v>29</v>
      </c>
      <c r="I933" s="2" t="s">
        <v>2475</v>
      </c>
      <c r="J933" s="3" t="str">
        <f>HYPERLINK("https://www.boe.es/gazeta/dias/1824/05/15/pdfs/GMD-1824-62.pdf#page=3","Abrir facsímil")</f>
        <v>Abrir facsímil</v>
      </c>
      <c r="K933" s="3" t="s">
        <v>31</v>
      </c>
    </row>
    <row r="934" spans="1:11" ht="42" customHeight="1">
      <c r="A934" s="2" t="s">
        <v>2472</v>
      </c>
      <c r="B934" s="2" t="s">
        <v>2472</v>
      </c>
      <c r="C934" s="2" t="s">
        <v>72</v>
      </c>
      <c r="D934" s="2" t="s">
        <v>18</v>
      </c>
      <c r="E934" s="5">
        <v>-27596</v>
      </c>
      <c r="F934" s="3" t="s">
        <v>205</v>
      </c>
      <c r="G934" s="3" t="s">
        <v>37</v>
      </c>
      <c r="H934" s="2" t="s">
        <v>29</v>
      </c>
      <c r="I934" s="2" t="s">
        <v>2476</v>
      </c>
      <c r="J934" s="3" t="str">
        <f>HYPERLINK("https://www.boe.es/gazeta/dias/1824/06/10/pdfs/GMD-1824-74.pdf#page=3","Abrir facsímil")</f>
        <v>Abrir facsímil</v>
      </c>
      <c r="K934" s="3" t="s">
        <v>31</v>
      </c>
    </row>
    <row r="935" spans="1:11" ht="42" customHeight="1">
      <c r="A935" s="2" t="s">
        <v>2472</v>
      </c>
      <c r="B935" s="2" t="s">
        <v>2472</v>
      </c>
      <c r="C935" s="2" t="s">
        <v>26</v>
      </c>
      <c r="D935" s="2" t="s">
        <v>18</v>
      </c>
      <c r="E935" s="5">
        <v>-27547</v>
      </c>
      <c r="F935" s="3" t="s">
        <v>156</v>
      </c>
      <c r="G935" s="3" t="s">
        <v>28</v>
      </c>
      <c r="H935" s="2" t="s">
        <v>29</v>
      </c>
      <c r="I935" s="2" t="s">
        <v>2477</v>
      </c>
      <c r="J935" s="3" t="str">
        <f>HYPERLINK("https://www.boe.es/gazeta/dias/1824/07/29/pdfs/GMD-1824-95.pdf#page=4","Abrir facsímil")</f>
        <v>Abrir facsímil</v>
      </c>
      <c r="K935" s="3" t="s">
        <v>31</v>
      </c>
    </row>
    <row r="936" spans="1:11" ht="42" customHeight="1">
      <c r="A936" s="2" t="s">
        <v>2472</v>
      </c>
      <c r="B936" s="2" t="s">
        <v>2472</v>
      </c>
      <c r="C936" s="2" t="s">
        <v>17</v>
      </c>
      <c r="D936" s="2" t="s">
        <v>18</v>
      </c>
      <c r="E936" s="5">
        <v>-27535</v>
      </c>
      <c r="F936" s="3" t="s">
        <v>715</v>
      </c>
      <c r="G936" s="3" t="s">
        <v>28</v>
      </c>
      <c r="H936" s="2" t="s">
        <v>29</v>
      </c>
      <c r="I936" s="2" t="s">
        <v>2478</v>
      </c>
      <c r="J936" s="3" t="str">
        <f>HYPERLINK("https://www.boe.es/gazeta/dias/1824/08/10/pdfs/GMD-1824-100.pdf#page=4","Abrir facsímil")</f>
        <v>Abrir facsímil</v>
      </c>
      <c r="K936" s="3" t="s">
        <v>31</v>
      </c>
    </row>
    <row r="937" spans="1:11" ht="42" customHeight="1">
      <c r="A937" s="2" t="s">
        <v>2472</v>
      </c>
      <c r="B937" s="2" t="s">
        <v>2472</v>
      </c>
      <c r="C937" s="2" t="s">
        <v>54</v>
      </c>
      <c r="D937" s="2" t="s">
        <v>55</v>
      </c>
      <c r="E937" s="5">
        <v>-27475</v>
      </c>
      <c r="F937" s="3" t="s">
        <v>1160</v>
      </c>
      <c r="G937" s="3" t="s">
        <v>37</v>
      </c>
      <c r="H937" s="2" t="s">
        <v>29</v>
      </c>
      <c r="I937" s="2" t="s">
        <v>2479</v>
      </c>
      <c r="J937" s="3" t="str">
        <f>HYPERLINK("https://www.boe.es/gazeta/dias/1824/10/09/pdfs/GMD-1824-129.pdf#page=3","Abrir facsímil")</f>
        <v>Abrir facsímil</v>
      </c>
      <c r="K937" s="3" t="s">
        <v>31</v>
      </c>
    </row>
    <row r="938" spans="1:11" ht="42" customHeight="1">
      <c r="A938" s="2" t="s">
        <v>2472</v>
      </c>
      <c r="B938" s="2" t="s">
        <v>2472</v>
      </c>
      <c r="C938" s="2" t="s">
        <v>34</v>
      </c>
      <c r="D938" s="2" t="s">
        <v>35</v>
      </c>
      <c r="E938" s="5">
        <v>-27454</v>
      </c>
      <c r="F938" s="3" t="s">
        <v>318</v>
      </c>
      <c r="G938" s="3" t="s">
        <v>37</v>
      </c>
      <c r="H938" s="2" t="s">
        <v>29</v>
      </c>
      <c r="I938" s="2" t="s">
        <v>2480</v>
      </c>
      <c r="J938" s="3" t="str">
        <f>HYPERLINK("https://www.boe.es/gazeta/dias/1824/10/30/pdfs/GMD-1824-138.pdf#page=3","Abrir facsímil")</f>
        <v>Abrir facsímil</v>
      </c>
      <c r="K938" s="3" t="s">
        <v>31</v>
      </c>
    </row>
    <row r="939" spans="1:11" ht="42" customHeight="1">
      <c r="A939" s="2" t="s">
        <v>2472</v>
      </c>
      <c r="B939" s="2" t="s">
        <v>2472</v>
      </c>
      <c r="C939" s="2" t="s">
        <v>54</v>
      </c>
      <c r="D939" s="2" t="s">
        <v>55</v>
      </c>
      <c r="E939" s="5">
        <v>-27435</v>
      </c>
      <c r="F939" s="3" t="s">
        <v>19</v>
      </c>
      <c r="G939" s="3" t="s">
        <v>20</v>
      </c>
      <c r="H939" s="2" t="s">
        <v>29</v>
      </c>
      <c r="I939" s="2" t="s">
        <v>2481</v>
      </c>
      <c r="J939" s="3" t="str">
        <f>HYPERLINK("https://www.boe.es/gazeta/dias/1824/11/18/pdfs/GMD-1824-146.pdf#page=2","Abrir facsímil")</f>
        <v>Abrir facsímil</v>
      </c>
      <c r="K939" s="3" t="s">
        <v>31</v>
      </c>
    </row>
    <row r="940" spans="1:11" ht="42" customHeight="1">
      <c r="A940" s="2" t="s">
        <v>2472</v>
      </c>
      <c r="B940" s="2" t="s">
        <v>2472</v>
      </c>
      <c r="C940" s="2" t="s">
        <v>34</v>
      </c>
      <c r="D940" s="2" t="s">
        <v>35</v>
      </c>
      <c r="E940" s="5">
        <v>-27428</v>
      </c>
      <c r="F940" s="3" t="s">
        <v>81</v>
      </c>
      <c r="G940" s="3" t="s">
        <v>104</v>
      </c>
      <c r="H940" s="2" t="s">
        <v>29</v>
      </c>
      <c r="I940" s="2" t="s">
        <v>2482</v>
      </c>
      <c r="J940" s="3" t="str">
        <f>HYPERLINK("https://www.boe.es/gazeta/dias/1824/11/25/pdfs/GMD-1824-149.pdf#page=1","Abrir facsímil")</f>
        <v>Abrir facsímil</v>
      </c>
      <c r="K940" s="3" t="s">
        <v>31</v>
      </c>
    </row>
    <row r="941" spans="1:11" ht="42" customHeight="1">
      <c r="A941" s="2" t="s">
        <v>2472</v>
      </c>
      <c r="B941" s="2" t="s">
        <v>2472</v>
      </c>
      <c r="C941" s="2" t="s">
        <v>54</v>
      </c>
      <c r="D941" s="2" t="s">
        <v>55</v>
      </c>
      <c r="E941" s="5">
        <v>-27428</v>
      </c>
      <c r="F941" s="3" t="s">
        <v>81</v>
      </c>
      <c r="G941" s="3" t="s">
        <v>37</v>
      </c>
      <c r="H941" s="2" t="s">
        <v>29</v>
      </c>
      <c r="I941" s="2" t="s">
        <v>2483</v>
      </c>
      <c r="J941" s="3" t="str">
        <f>HYPERLINK("https://www.boe.es/gazeta/dias/1824/11/25/pdfs/GMD-1824-149.pdf#page=3","Abrir facsímil")</f>
        <v>Abrir facsímil</v>
      </c>
      <c r="K941" s="3" t="s">
        <v>31</v>
      </c>
    </row>
    <row r="942" spans="1:11" ht="42" customHeight="1">
      <c r="A942" s="2" t="s">
        <v>2472</v>
      </c>
      <c r="B942" s="2" t="s">
        <v>2472</v>
      </c>
      <c r="C942" s="2" t="s">
        <v>54</v>
      </c>
      <c r="D942" s="2" t="s">
        <v>55</v>
      </c>
      <c r="E942" s="5">
        <v>-27398</v>
      </c>
      <c r="F942" s="3" t="s">
        <v>387</v>
      </c>
      <c r="G942" s="3" t="s">
        <v>37</v>
      </c>
      <c r="H942" s="2" t="s">
        <v>29</v>
      </c>
      <c r="I942" s="2" t="s">
        <v>2484</v>
      </c>
      <c r="J942" s="3" t="str">
        <f>HYPERLINK("https://www.boe.es/gazeta/dias/1824/12/25/pdfs/GMD-1824-162.pdf#page=3","Abrir facsímil")</f>
        <v>Abrir facsímil</v>
      </c>
      <c r="K942" s="3" t="s">
        <v>31</v>
      </c>
    </row>
    <row r="943" spans="1:11" ht="42" customHeight="1">
      <c r="A943" s="2" t="s">
        <v>2485</v>
      </c>
      <c r="B943" s="2" t="s">
        <v>2485</v>
      </c>
      <c r="C943" s="2" t="s">
        <v>54</v>
      </c>
      <c r="D943" s="2" t="s">
        <v>55</v>
      </c>
      <c r="E943" s="5">
        <v>-27412</v>
      </c>
      <c r="F943" s="3" t="s">
        <v>73</v>
      </c>
      <c r="G943" s="3" t="s">
        <v>28</v>
      </c>
      <c r="H943" s="2" t="s">
        <v>29</v>
      </c>
      <c r="I943" s="2" t="s">
        <v>2486</v>
      </c>
      <c r="J943" s="3" t="str">
        <f>HYPERLINK("https://www.boe.es/gazeta/dias/1824/12/11/pdfs/GMD-1824-156.pdf#page=4","Abrir facsímil")</f>
        <v>Abrir facsímil</v>
      </c>
      <c r="K943" s="3" t="s">
        <v>31</v>
      </c>
    </row>
    <row r="944" spans="1:11" ht="42" customHeight="1">
      <c r="A944" s="2" t="s">
        <v>2487</v>
      </c>
      <c r="B944" s="2" t="s">
        <v>2488</v>
      </c>
      <c r="C944" s="2" t="s">
        <v>26</v>
      </c>
      <c r="D944" s="2" t="s">
        <v>18</v>
      </c>
      <c r="E944" s="5">
        <v>-27437</v>
      </c>
      <c r="F944" s="3" t="s">
        <v>45</v>
      </c>
      <c r="G944" s="3" t="s">
        <v>37</v>
      </c>
      <c r="H944" s="2" t="s">
        <v>29</v>
      </c>
      <c r="I944" s="2" t="s">
        <v>2489</v>
      </c>
      <c r="J944" s="3" t="str">
        <f>HYPERLINK("https://www.boe.es/gazeta/dias/1824/11/16/pdfs/GMD-1824-145.pdf#page=3","Abrir facsímil")</f>
        <v>Abrir facsímil</v>
      </c>
      <c r="K944" s="3" t="s">
        <v>31</v>
      </c>
    </row>
    <row r="945" spans="1:11" ht="42" customHeight="1">
      <c r="A945" s="2" t="s">
        <v>2490</v>
      </c>
      <c r="B945" s="2" t="s">
        <v>2490</v>
      </c>
      <c r="C945" s="2" t="s">
        <v>72</v>
      </c>
      <c r="D945" s="2" t="s">
        <v>18</v>
      </c>
      <c r="E945" s="5">
        <v>-27447</v>
      </c>
      <c r="F945" s="3" t="s">
        <v>41</v>
      </c>
      <c r="G945" s="3" t="s">
        <v>37</v>
      </c>
      <c r="H945" s="2" t="s">
        <v>29</v>
      </c>
      <c r="I945" s="2" t="s">
        <v>2491</v>
      </c>
      <c r="J945" s="3" t="str">
        <f>HYPERLINK("https://www.boe.es/gazeta/dias/1824/11/06/pdfs/GMD-1824-141.pdf#page=3","Abrir facsímil")</f>
        <v>Abrir facsímil</v>
      </c>
      <c r="K945" s="3" t="s">
        <v>31</v>
      </c>
    </row>
    <row r="946" spans="1:11" ht="42" customHeight="1">
      <c r="A946" s="2" t="s">
        <v>2492</v>
      </c>
      <c r="B946" s="2" t="s">
        <v>2492</v>
      </c>
      <c r="C946" s="2" t="s">
        <v>54</v>
      </c>
      <c r="D946" s="2" t="s">
        <v>55</v>
      </c>
      <c r="E946" s="5">
        <v>-27468</v>
      </c>
      <c r="F946" s="3" t="s">
        <v>1038</v>
      </c>
      <c r="G946" s="3" t="s">
        <v>28</v>
      </c>
      <c r="H946" s="2" t="s">
        <v>29</v>
      </c>
      <c r="I946" s="2" t="s">
        <v>2493</v>
      </c>
      <c r="J946" s="3" t="str">
        <f>HYPERLINK("https://www.boe.es/gazeta/dias/1824/10/16/pdfs/GMD-1824-132.pdf#page=4","Abrir facsímil")</f>
        <v>Abrir facsímil</v>
      </c>
      <c r="K946" s="3" t="s">
        <v>31</v>
      </c>
    </row>
    <row r="947" spans="1:11" ht="42" customHeight="1">
      <c r="A947" s="2" t="s">
        <v>2492</v>
      </c>
      <c r="B947" s="2" t="s">
        <v>2492</v>
      </c>
      <c r="C947" s="2" t="s">
        <v>54</v>
      </c>
      <c r="D947" s="2" t="s">
        <v>55</v>
      </c>
      <c r="E947" s="5">
        <v>-27435</v>
      </c>
      <c r="F947" s="3" t="s">
        <v>19</v>
      </c>
      <c r="G947" s="3" t="s">
        <v>37</v>
      </c>
      <c r="H947" s="2" t="s">
        <v>29</v>
      </c>
      <c r="I947" s="2" t="s">
        <v>2494</v>
      </c>
      <c r="J947" s="3" t="str">
        <f>HYPERLINK("https://www.boe.es/gazeta/dias/1824/11/18/pdfs/GMD-1824-146.pdf#page=3","Abrir facsímil")</f>
        <v>Abrir facsímil</v>
      </c>
      <c r="K947" s="3" t="s">
        <v>31</v>
      </c>
    </row>
    <row r="948" spans="1:11" ht="42" customHeight="1">
      <c r="A948" s="2" t="s">
        <v>2495</v>
      </c>
      <c r="B948" s="2" t="s">
        <v>2496</v>
      </c>
      <c r="C948" s="2" t="s">
        <v>54</v>
      </c>
      <c r="D948" s="2" t="s">
        <v>55</v>
      </c>
      <c r="E948" s="5">
        <v>-27741</v>
      </c>
      <c r="F948" s="3" t="s">
        <v>546</v>
      </c>
      <c r="G948" s="3" t="s">
        <v>28</v>
      </c>
      <c r="H948" s="2" t="s">
        <v>29</v>
      </c>
      <c r="I948" s="2" t="s">
        <v>2497</v>
      </c>
      <c r="J948" s="3" t="str">
        <f>HYPERLINK("https://www.boe.es/gazeta/dias/1824/01/17/pdfs/GMD-1824-8.pdf#page=4","Abrir facsímil")</f>
        <v>Abrir facsímil</v>
      </c>
      <c r="K948" s="3" t="s">
        <v>31</v>
      </c>
    </row>
    <row r="949" spans="1:11" ht="42" customHeight="1">
      <c r="A949" s="2" t="s">
        <v>2495</v>
      </c>
      <c r="B949" s="2" t="s">
        <v>2496</v>
      </c>
      <c r="C949" s="2" t="s">
        <v>54</v>
      </c>
      <c r="D949" s="2" t="s">
        <v>55</v>
      </c>
      <c r="E949" s="5">
        <v>-27435</v>
      </c>
      <c r="F949" s="3" t="s">
        <v>19</v>
      </c>
      <c r="G949" s="3" t="s">
        <v>37</v>
      </c>
      <c r="H949" s="2" t="s">
        <v>29</v>
      </c>
      <c r="I949" s="2" t="s">
        <v>2498</v>
      </c>
      <c r="J949" s="3" t="str">
        <f>HYPERLINK("https://www.boe.es/gazeta/dias/1824/11/18/pdfs/GMD-1824-146.pdf#page=3","Abrir facsímil")</f>
        <v>Abrir facsímil</v>
      </c>
      <c r="K949" s="3" t="s">
        <v>31</v>
      </c>
    </row>
    <row r="950" spans="1:11" ht="42" customHeight="1">
      <c r="A950" s="2" t="s">
        <v>2499</v>
      </c>
      <c r="B950" s="2" t="s">
        <v>2500</v>
      </c>
      <c r="C950" s="2" t="s">
        <v>34</v>
      </c>
      <c r="D950" s="2" t="s">
        <v>35</v>
      </c>
      <c r="E950" s="5">
        <v>-27421</v>
      </c>
      <c r="F950" s="3" t="s">
        <v>579</v>
      </c>
      <c r="G950" s="3" t="s">
        <v>37</v>
      </c>
      <c r="H950" s="2" t="s">
        <v>29</v>
      </c>
      <c r="I950" s="2" t="s">
        <v>2501</v>
      </c>
      <c r="J950" s="3" t="str">
        <f>HYPERLINK("https://www.boe.es/gazeta/dias/1824/12/02/pdfs/GMD-1824-152.pdf#page=3","Abrir facsímil")</f>
        <v>Abrir facsímil</v>
      </c>
      <c r="K950" s="3" t="s">
        <v>31</v>
      </c>
    </row>
    <row r="951" spans="1:11" ht="42" customHeight="1">
      <c r="A951" s="2" t="s">
        <v>2502</v>
      </c>
      <c r="B951" s="2" t="s">
        <v>2503</v>
      </c>
      <c r="C951" s="2" t="s">
        <v>34</v>
      </c>
      <c r="D951" s="2" t="s">
        <v>35</v>
      </c>
      <c r="E951" s="5">
        <v>-27689</v>
      </c>
      <c r="F951" s="3" t="s">
        <v>200</v>
      </c>
      <c r="G951" s="3" t="s">
        <v>28</v>
      </c>
      <c r="H951" s="2" t="s">
        <v>29</v>
      </c>
      <c r="I951" s="2" t="s">
        <v>2504</v>
      </c>
      <c r="J951" s="3" t="str">
        <f>HYPERLINK("https://www.boe.es/gazeta/dias/1824/03/09/pdfs/GMD-1824-31.pdf#page=4","Abrir facsímil")</f>
        <v>Abrir facsímil</v>
      </c>
      <c r="K951" s="3" t="s">
        <v>31</v>
      </c>
    </row>
    <row r="952" spans="1:11" ht="42" customHeight="1">
      <c r="A952" s="2" t="s">
        <v>2505</v>
      </c>
      <c r="B952" s="2" t="s">
        <v>2505</v>
      </c>
      <c r="C952" s="2" t="s">
        <v>54</v>
      </c>
      <c r="D952" s="2" t="s">
        <v>55</v>
      </c>
      <c r="E952" s="5">
        <v>-27507</v>
      </c>
      <c r="F952" s="3" t="s">
        <v>250</v>
      </c>
      <c r="G952" s="3" t="s">
        <v>90</v>
      </c>
      <c r="H952" s="2" t="s">
        <v>29</v>
      </c>
      <c r="I952" s="2" t="s">
        <v>2506</v>
      </c>
      <c r="J952" s="3" t="str">
        <f>HYPERLINK("https://www.boe.es/gazeta/dias/1824/09/07/pdfs/GMD-1824-115.pdf#page=2","Abrir facsímil")</f>
        <v>Abrir facsímil</v>
      </c>
      <c r="K952" s="3" t="s">
        <v>31</v>
      </c>
    </row>
    <row r="953" spans="1:11" ht="42" customHeight="1">
      <c r="A953" s="2" t="s">
        <v>2507</v>
      </c>
      <c r="B953" s="2" t="s">
        <v>2508</v>
      </c>
      <c r="C953" s="2" t="s">
        <v>72</v>
      </c>
      <c r="D953" s="2" t="s">
        <v>18</v>
      </c>
      <c r="E953" s="5">
        <v>-27402</v>
      </c>
      <c r="F953" s="3" t="s">
        <v>1702</v>
      </c>
      <c r="G953" s="3" t="s">
        <v>2509</v>
      </c>
      <c r="H953" s="2" t="s">
        <v>29</v>
      </c>
      <c r="I953" s="2" t="s">
        <v>2510</v>
      </c>
      <c r="J953" s="3" t="str">
        <f>HYPERLINK("https://www.boe.es/gazeta/dias/1824/12/21/pdfs/GMD-1824-160.pdf#page=4","Abrir facsímil")</f>
        <v>Abrir facsímil</v>
      </c>
      <c r="K953" s="3" t="s">
        <v>31</v>
      </c>
    </row>
    <row r="954" spans="1:11" ht="42" customHeight="1">
      <c r="A954" s="2" t="s">
        <v>2511</v>
      </c>
      <c r="B954" s="2" t="s">
        <v>2512</v>
      </c>
      <c r="C954" s="2" t="s">
        <v>17</v>
      </c>
      <c r="D954" s="2" t="s">
        <v>18</v>
      </c>
      <c r="E954" s="5">
        <v>-27447</v>
      </c>
      <c r="F954" s="3" t="s">
        <v>41</v>
      </c>
      <c r="G954" s="3" t="s">
        <v>28</v>
      </c>
      <c r="H954" s="2" t="s">
        <v>21</v>
      </c>
      <c r="I954" s="2" t="s">
        <v>2513</v>
      </c>
      <c r="J954" s="3" t="str">
        <f>HYPERLINK("https://www.boe.es/gazeta/dias/1824/11/06/pdfs/GMD-1824-141.pdf#page=4","Abrir facsímil")</f>
        <v>Abrir facsímil</v>
      </c>
      <c r="K954" s="3" t="s">
        <v>23</v>
      </c>
    </row>
    <row r="955" spans="1:11" ht="42" customHeight="1">
      <c r="A955" s="2" t="s">
        <v>2514</v>
      </c>
      <c r="B955" s="2" t="s">
        <v>2515</v>
      </c>
      <c r="C955" s="2" t="s">
        <v>17</v>
      </c>
      <c r="D955" s="2" t="s">
        <v>18</v>
      </c>
      <c r="E955" s="5">
        <v>-27493</v>
      </c>
      <c r="F955" s="3" t="s">
        <v>63</v>
      </c>
      <c r="G955" s="3" t="s">
        <v>64</v>
      </c>
      <c r="H955" s="2" t="s">
        <v>29</v>
      </c>
      <c r="I955" s="2" t="s">
        <v>2516</v>
      </c>
      <c r="J955" s="3" t="str">
        <f>HYPERLINK("https://www.boe.es/gazeta/dias/1824/09/21/pdfs/GMD-1824-121.pdf#page=3","Abrir facsímil")</f>
        <v>Abrir facsímil</v>
      </c>
      <c r="K955" s="3" t="s">
        <v>31</v>
      </c>
    </row>
    <row r="956" spans="1:11" ht="42" customHeight="1">
      <c r="A956" s="2" t="s">
        <v>2517</v>
      </c>
      <c r="B956" s="2" t="s">
        <v>2517</v>
      </c>
      <c r="C956" s="2" t="s">
        <v>17</v>
      </c>
      <c r="D956" s="2" t="s">
        <v>18</v>
      </c>
      <c r="E956" s="5">
        <v>-27545</v>
      </c>
      <c r="F956" s="3" t="s">
        <v>685</v>
      </c>
      <c r="G956" s="3" t="s">
        <v>37</v>
      </c>
      <c r="H956" s="2" t="s">
        <v>29</v>
      </c>
      <c r="I956" s="2" t="s">
        <v>2518</v>
      </c>
      <c r="J956" s="3" t="str">
        <f>HYPERLINK("https://www.boe.es/gazeta/dias/1824/07/31/pdfs/GMD-1824-96.pdf#page=3","Abrir facsímil")</f>
        <v>Abrir facsímil</v>
      </c>
      <c r="K956" s="3" t="s">
        <v>31</v>
      </c>
    </row>
    <row r="957" spans="1:11" ht="42" customHeight="1">
      <c r="A957" s="2" t="s">
        <v>2517</v>
      </c>
      <c r="B957" s="2" t="s">
        <v>2517</v>
      </c>
      <c r="C957" s="2" t="s">
        <v>54</v>
      </c>
      <c r="D957" s="2" t="s">
        <v>55</v>
      </c>
      <c r="E957" s="5">
        <v>-27463</v>
      </c>
      <c r="F957" s="3" t="s">
        <v>409</v>
      </c>
      <c r="G957" s="3" t="s">
        <v>90</v>
      </c>
      <c r="H957" s="2" t="s">
        <v>29</v>
      </c>
      <c r="I957" s="2" t="s">
        <v>2519</v>
      </c>
      <c r="J957" s="3" t="str">
        <f>HYPERLINK("https://www.boe.es/gazeta/dias/1824/10/21/pdfs/GMD-1824-134.pdf#page=2","Abrir facsímil")</f>
        <v>Abrir facsímil</v>
      </c>
      <c r="K957" s="3" t="s">
        <v>31</v>
      </c>
    </row>
    <row r="958" spans="1:11" ht="42" customHeight="1">
      <c r="A958" s="2" t="s">
        <v>2517</v>
      </c>
      <c r="B958" s="2" t="s">
        <v>2517</v>
      </c>
      <c r="C958" s="2" t="s">
        <v>54</v>
      </c>
      <c r="D958" s="2" t="s">
        <v>55</v>
      </c>
      <c r="E958" s="5">
        <v>-27461</v>
      </c>
      <c r="F958" s="3" t="s">
        <v>1345</v>
      </c>
      <c r="G958" s="3" t="s">
        <v>90</v>
      </c>
      <c r="H958" s="2" t="s">
        <v>29</v>
      </c>
      <c r="I958" s="2" t="s">
        <v>2520</v>
      </c>
      <c r="J958" s="3" t="str">
        <f>HYPERLINK("https://www.boe.es/gazeta/dias/1824/10/23/pdfs/GMD-1824-135.pdf#page=2","Abrir facsímil")</f>
        <v>Abrir facsímil</v>
      </c>
      <c r="K958" s="3" t="s">
        <v>31</v>
      </c>
    </row>
    <row r="959" spans="1:11" ht="42" customHeight="1">
      <c r="A959" s="2" t="s">
        <v>2521</v>
      </c>
      <c r="B959" s="2" t="s">
        <v>2521</v>
      </c>
      <c r="C959" s="2" t="s">
        <v>26</v>
      </c>
      <c r="D959" s="2" t="s">
        <v>18</v>
      </c>
      <c r="E959" s="5">
        <v>-27743</v>
      </c>
      <c r="F959" s="3" t="s">
        <v>447</v>
      </c>
      <c r="G959" s="3" t="s">
        <v>28</v>
      </c>
      <c r="H959" s="2" t="s">
        <v>29</v>
      </c>
      <c r="I959" s="2" t="s">
        <v>2522</v>
      </c>
      <c r="J959" s="3" t="str">
        <f>HYPERLINK("https://www.boe.es/gazeta/dias/1824/01/15/pdfs/GMD-1824-7.pdf#page=4","Abrir facsímil")</f>
        <v>Abrir facsímil</v>
      </c>
      <c r="K959" s="3" t="s">
        <v>31</v>
      </c>
    </row>
    <row r="960" spans="1:11" ht="42" customHeight="1">
      <c r="A960" s="2" t="s">
        <v>2521</v>
      </c>
      <c r="B960" s="2" t="s">
        <v>2521</v>
      </c>
      <c r="C960" s="2" t="s">
        <v>54</v>
      </c>
      <c r="D960" s="2" t="s">
        <v>55</v>
      </c>
      <c r="E960" s="5">
        <v>-27715</v>
      </c>
      <c r="F960" s="3" t="s">
        <v>470</v>
      </c>
      <c r="G960" s="3" t="s">
        <v>28</v>
      </c>
      <c r="H960" s="2" t="s">
        <v>29</v>
      </c>
      <c r="I960" s="2" t="s">
        <v>2523</v>
      </c>
      <c r="J960" s="3" t="str">
        <f>HYPERLINK("https://www.boe.es/gazeta/dias/1824/02/12/pdfs/GMD-1824-20.pdf#page=4","Abrir facsímil")</f>
        <v>Abrir facsímil</v>
      </c>
      <c r="K960" s="3" t="s">
        <v>31</v>
      </c>
    </row>
    <row r="961" spans="1:11" ht="42" customHeight="1">
      <c r="A961" s="2" t="s">
        <v>2521</v>
      </c>
      <c r="B961" s="2" t="s">
        <v>2521</v>
      </c>
      <c r="C961" s="2" t="s">
        <v>54</v>
      </c>
      <c r="D961" s="2" t="s">
        <v>55</v>
      </c>
      <c r="E961" s="5">
        <v>-27713</v>
      </c>
      <c r="F961" s="3" t="s">
        <v>371</v>
      </c>
      <c r="G961" s="3" t="s">
        <v>28</v>
      </c>
      <c r="H961" s="2" t="s">
        <v>29</v>
      </c>
      <c r="I961" s="2" t="s">
        <v>2524</v>
      </c>
      <c r="J961" s="3" t="str">
        <f>HYPERLINK("https://www.boe.es/gazeta/dias/1824/02/14/pdfs/GMD-1824-21.pdf#page=4","Abrir facsímil")</f>
        <v>Abrir facsímil</v>
      </c>
      <c r="K961" s="3" t="s">
        <v>31</v>
      </c>
    </row>
    <row r="962" spans="1:11" ht="42" customHeight="1">
      <c r="A962" s="2" t="s">
        <v>2521</v>
      </c>
      <c r="B962" s="2" t="s">
        <v>2521</v>
      </c>
      <c r="C962" s="2" t="s">
        <v>34</v>
      </c>
      <c r="D962" s="2" t="s">
        <v>35</v>
      </c>
      <c r="E962" s="5">
        <v>-27701</v>
      </c>
      <c r="F962" s="3" t="s">
        <v>914</v>
      </c>
      <c r="G962" s="3" t="s">
        <v>37</v>
      </c>
      <c r="H962" s="2" t="s">
        <v>29</v>
      </c>
      <c r="I962" s="2" t="s">
        <v>2525</v>
      </c>
      <c r="J962" s="3" t="str">
        <f>HYPERLINK("https://www.boe.es/gazeta/dias/1824/02/26/pdfs/GMD-1824-26.pdf#page=3","Abrir facsímil")</f>
        <v>Abrir facsímil</v>
      </c>
      <c r="K962" s="3" t="s">
        <v>31</v>
      </c>
    </row>
    <row r="963" spans="1:11" ht="42" customHeight="1">
      <c r="A963" s="2" t="s">
        <v>2521</v>
      </c>
      <c r="B963" s="2" t="s">
        <v>2521</v>
      </c>
      <c r="C963" s="2" t="s">
        <v>54</v>
      </c>
      <c r="D963" s="2" t="s">
        <v>55</v>
      </c>
      <c r="E963" s="5">
        <v>-27470</v>
      </c>
      <c r="F963" s="3" t="s">
        <v>89</v>
      </c>
      <c r="G963" s="3" t="s">
        <v>90</v>
      </c>
      <c r="H963" s="2" t="s">
        <v>29</v>
      </c>
      <c r="I963" s="2" t="s">
        <v>2526</v>
      </c>
      <c r="J963" s="3" t="str">
        <f>HYPERLINK("https://www.boe.es/gazeta/dias/1824/10/14/pdfs/GMD-1824-131.pdf#page=2","Abrir facsímil")</f>
        <v>Abrir facsímil</v>
      </c>
      <c r="K963" s="3" t="s">
        <v>31</v>
      </c>
    </row>
    <row r="964" spans="1:11" ht="42" customHeight="1">
      <c r="A964" s="2" t="s">
        <v>2527</v>
      </c>
      <c r="B964" s="2" t="s">
        <v>2528</v>
      </c>
      <c r="C964" s="2" t="s">
        <v>17</v>
      </c>
      <c r="D964" s="2" t="s">
        <v>18</v>
      </c>
      <c r="E964" s="5">
        <v>-27437</v>
      </c>
      <c r="F964" s="3" t="s">
        <v>45</v>
      </c>
      <c r="G964" s="3" t="s">
        <v>37</v>
      </c>
      <c r="H964" s="2" t="s">
        <v>29</v>
      </c>
      <c r="I964" s="2" t="s">
        <v>2529</v>
      </c>
      <c r="J964" s="3" t="str">
        <f>HYPERLINK("https://www.boe.es/gazeta/dias/1824/11/16/pdfs/GMD-1824-145.pdf#page=3","Abrir facsímil")</f>
        <v>Abrir facsímil</v>
      </c>
      <c r="K964" s="3" t="s">
        <v>31</v>
      </c>
    </row>
    <row r="965" spans="1:11" ht="42" customHeight="1">
      <c r="A965" s="2" t="s">
        <v>2530</v>
      </c>
      <c r="B965" s="2" t="s">
        <v>2531</v>
      </c>
      <c r="C965" s="2" t="s">
        <v>17</v>
      </c>
      <c r="D965" s="2" t="s">
        <v>18</v>
      </c>
      <c r="E965" s="5">
        <v>-27575</v>
      </c>
      <c r="F965" s="3" t="s">
        <v>261</v>
      </c>
      <c r="G965" s="3" t="s">
        <v>90</v>
      </c>
      <c r="H965" s="2" t="s">
        <v>29</v>
      </c>
      <c r="I965" s="2" t="s">
        <v>2532</v>
      </c>
      <c r="J965" s="3" t="str">
        <f>HYPERLINK("https://www.boe.es/gazeta/dias/1824/07/01/pdfs/GMD-1824-83.pdf#page=2","Abrir facsímil")</f>
        <v>Abrir facsímil</v>
      </c>
      <c r="K965" s="3" t="s">
        <v>31</v>
      </c>
    </row>
    <row r="966" spans="1:11" ht="42" customHeight="1">
      <c r="A966" s="2" t="s">
        <v>2533</v>
      </c>
      <c r="B966" s="2" t="s">
        <v>2534</v>
      </c>
      <c r="C966" s="2" t="s">
        <v>17</v>
      </c>
      <c r="D966" s="2" t="s">
        <v>18</v>
      </c>
      <c r="E966" s="5">
        <v>-27605</v>
      </c>
      <c r="F966" s="3" t="s">
        <v>1168</v>
      </c>
      <c r="G966" s="3" t="s">
        <v>37</v>
      </c>
      <c r="H966" s="2" t="s">
        <v>29</v>
      </c>
      <c r="I966" s="2" t="s">
        <v>2535</v>
      </c>
      <c r="J966" s="3" t="str">
        <f>HYPERLINK("https://www.boe.es/gazeta/dias/1824/06/01/pdfs/GMD-1824-70.pdf#page=3","Abrir facsímil")</f>
        <v>Abrir facsímil</v>
      </c>
      <c r="K966" s="3" t="s">
        <v>31</v>
      </c>
    </row>
    <row r="967" spans="1:11" ht="42" customHeight="1">
      <c r="A967" s="2" t="s">
        <v>2536</v>
      </c>
      <c r="B967" s="2" t="s">
        <v>2536</v>
      </c>
      <c r="C967" s="2" t="s">
        <v>54</v>
      </c>
      <c r="D967" s="2" t="s">
        <v>55</v>
      </c>
      <c r="E967" s="5">
        <v>-27430</v>
      </c>
      <c r="F967" s="3" t="s">
        <v>699</v>
      </c>
      <c r="G967" s="3" t="s">
        <v>90</v>
      </c>
      <c r="H967" s="2" t="s">
        <v>29</v>
      </c>
      <c r="I967" s="2" t="s">
        <v>2537</v>
      </c>
      <c r="J967" s="3" t="str">
        <f>HYPERLINK("https://www.boe.es/gazeta/dias/1824/11/23/pdfs/GMD-1824-148.pdf#page=2","Abrir facsímil")</f>
        <v>Abrir facsímil</v>
      </c>
      <c r="K967" s="3" t="s">
        <v>31</v>
      </c>
    </row>
    <row r="968" spans="1:11" ht="42" customHeight="1">
      <c r="A968" s="2" t="s">
        <v>2538</v>
      </c>
      <c r="B968" s="2" t="s">
        <v>2538</v>
      </c>
      <c r="C968" s="2" t="s">
        <v>54</v>
      </c>
      <c r="D968" s="2" t="s">
        <v>55</v>
      </c>
      <c r="E968" s="5">
        <v>-27589</v>
      </c>
      <c r="F968" s="3" t="s">
        <v>311</v>
      </c>
      <c r="G968" s="3" t="s">
        <v>90</v>
      </c>
      <c r="H968" s="2" t="s">
        <v>29</v>
      </c>
      <c r="I968" s="2" t="s">
        <v>2539</v>
      </c>
      <c r="J968" s="3" t="str">
        <f>HYPERLINK("https://www.boe.es/gazeta/dias/1824/06/17/pdfs/GMD-1824-77.pdf#page=2","Abrir facsímil")</f>
        <v>Abrir facsímil</v>
      </c>
      <c r="K968" s="3" t="s">
        <v>31</v>
      </c>
    </row>
    <row r="969" spans="1:11" ht="42" customHeight="1">
      <c r="A969" s="2" t="s">
        <v>2540</v>
      </c>
      <c r="B969" s="2" t="s">
        <v>2541</v>
      </c>
      <c r="C969" s="2" t="s">
        <v>54</v>
      </c>
      <c r="D969" s="2" t="s">
        <v>55</v>
      </c>
      <c r="E969" s="5">
        <v>-27489</v>
      </c>
      <c r="F969" s="3" t="s">
        <v>59</v>
      </c>
      <c r="G969" s="3" t="s">
        <v>28</v>
      </c>
      <c r="H969" s="2" t="s">
        <v>29</v>
      </c>
      <c r="I969" s="2" t="s">
        <v>2542</v>
      </c>
      <c r="J969" s="3" t="str">
        <f>HYPERLINK("https://www.boe.es/gazeta/dias/1824/09/25/pdfs/GMD-1824-123.pdf#page=4","Abrir facsímil")</f>
        <v>Abrir facsímil</v>
      </c>
      <c r="K969" s="3" t="s">
        <v>31</v>
      </c>
    </row>
    <row r="970" spans="1:11" ht="42" customHeight="1">
      <c r="A970" s="2" t="s">
        <v>2543</v>
      </c>
      <c r="B970" s="2" t="s">
        <v>2544</v>
      </c>
      <c r="C970" s="2" t="s">
        <v>34</v>
      </c>
      <c r="D970" s="2" t="s">
        <v>35</v>
      </c>
      <c r="E970" s="5">
        <v>-27710</v>
      </c>
      <c r="F970" s="3" t="s">
        <v>220</v>
      </c>
      <c r="G970" s="3" t="s">
        <v>37</v>
      </c>
      <c r="H970" s="2" t="s">
        <v>29</v>
      </c>
      <c r="I970" s="2" t="s">
        <v>2545</v>
      </c>
      <c r="J970" s="3" t="str">
        <f>HYPERLINK("https://www.boe.es/gazeta/dias/1824/02/17/pdfs/GMD-1824-22.pdf#page=3","Abrir facsímil")</f>
        <v>Abrir facsímil</v>
      </c>
      <c r="K970" s="3" t="s">
        <v>31</v>
      </c>
    </row>
    <row r="971" spans="1:11" ht="42" customHeight="1">
      <c r="A971" s="2" t="s">
        <v>2546</v>
      </c>
      <c r="B971" s="2" t="s">
        <v>2547</v>
      </c>
      <c r="C971" s="2" t="s">
        <v>72</v>
      </c>
      <c r="D971" s="2" t="s">
        <v>18</v>
      </c>
      <c r="E971" s="5">
        <v>-27547</v>
      </c>
      <c r="F971" s="3" t="s">
        <v>156</v>
      </c>
      <c r="G971" s="3" t="s">
        <v>28</v>
      </c>
      <c r="H971" s="2" t="s">
        <v>29</v>
      </c>
      <c r="I971" s="2" t="s">
        <v>2548</v>
      </c>
      <c r="J971" s="3" t="str">
        <f>HYPERLINK("https://www.boe.es/gazeta/dias/1824/07/29/pdfs/GMD-1824-95.pdf#page=4","Abrir facsímil")</f>
        <v>Abrir facsímil</v>
      </c>
      <c r="K971" s="3" t="s">
        <v>31</v>
      </c>
    </row>
    <row r="972" spans="1:11" ht="42" customHeight="1">
      <c r="A972" s="2" t="s">
        <v>2549</v>
      </c>
      <c r="B972" s="2" t="s">
        <v>2550</v>
      </c>
      <c r="C972" s="2" t="s">
        <v>54</v>
      </c>
      <c r="D972" s="2" t="s">
        <v>55</v>
      </c>
      <c r="E972" s="5">
        <v>-27416</v>
      </c>
      <c r="F972" s="3" t="s">
        <v>115</v>
      </c>
      <c r="G972" s="3" t="s">
        <v>37</v>
      </c>
      <c r="H972" s="2" t="s">
        <v>29</v>
      </c>
      <c r="I972" s="2" t="s">
        <v>2551</v>
      </c>
      <c r="J972" s="3" t="str">
        <f>HYPERLINK("https://www.boe.es/gazeta/dias/1824/12/07/pdfs/GMD-1824-154.pdf#page=3","Abrir facsímil")</f>
        <v>Abrir facsímil</v>
      </c>
      <c r="K972" s="3" t="s">
        <v>31</v>
      </c>
    </row>
    <row r="973" spans="1:11" ht="42" customHeight="1">
      <c r="A973" s="2" t="s">
        <v>2552</v>
      </c>
      <c r="B973" s="2" t="s">
        <v>2553</v>
      </c>
      <c r="C973" s="2" t="s">
        <v>301</v>
      </c>
      <c r="D973" s="2" t="s">
        <v>18</v>
      </c>
      <c r="E973" s="5">
        <v>-27757</v>
      </c>
      <c r="F973" s="3" t="s">
        <v>235</v>
      </c>
      <c r="G973" s="3" t="s">
        <v>37</v>
      </c>
      <c r="H973" s="2" t="s">
        <v>29</v>
      </c>
      <c r="I973" s="2" t="s">
        <v>2554</v>
      </c>
      <c r="J973" s="3" t="str">
        <f>HYPERLINK("https://www.boe.es/gazeta/dias/1824/01/01/pdfs/GMD-1824-1.pdf#page=3","Abrir facsímil")</f>
        <v>Abrir facsímil</v>
      </c>
      <c r="K973" s="3" t="s">
        <v>31</v>
      </c>
    </row>
    <row r="974" spans="1:11" ht="42" customHeight="1">
      <c r="A974" s="2" t="s">
        <v>2552</v>
      </c>
      <c r="B974" s="2" t="s">
        <v>2553</v>
      </c>
      <c r="C974" s="2" t="s">
        <v>17</v>
      </c>
      <c r="D974" s="2" t="s">
        <v>18</v>
      </c>
      <c r="E974" s="5">
        <v>-27727</v>
      </c>
      <c r="F974" s="3" t="s">
        <v>452</v>
      </c>
      <c r="G974" s="3" t="s">
        <v>28</v>
      </c>
      <c r="H974" s="2" t="s">
        <v>29</v>
      </c>
      <c r="I974" s="2" t="s">
        <v>2555</v>
      </c>
      <c r="J974" s="3" t="str">
        <f>HYPERLINK("https://www.boe.es/gazeta/dias/1824/01/31/pdfs/GMD-1824-14.pdf#page=4","Abrir facsímil")</f>
        <v>Abrir facsímil</v>
      </c>
      <c r="K974" s="3" t="s">
        <v>31</v>
      </c>
    </row>
    <row r="975" spans="1:11" ht="42" customHeight="1">
      <c r="A975" s="2" t="s">
        <v>2556</v>
      </c>
      <c r="B975" s="2" t="s">
        <v>2556</v>
      </c>
      <c r="C975" s="2" t="s">
        <v>54</v>
      </c>
      <c r="D975" s="2" t="s">
        <v>55</v>
      </c>
      <c r="E975" s="5">
        <v>-27573</v>
      </c>
      <c r="F975" s="3" t="s">
        <v>390</v>
      </c>
      <c r="G975" s="3" t="s">
        <v>90</v>
      </c>
      <c r="H975" s="2" t="s">
        <v>29</v>
      </c>
      <c r="I975" s="2" t="s">
        <v>2557</v>
      </c>
      <c r="J975" s="3" t="str">
        <f>HYPERLINK("https://www.boe.es/gazeta/dias/1824/07/03/pdfs/GMD-1824-84.pdf#page=2","Abrir facsímil")</f>
        <v>Abrir facsímil</v>
      </c>
      <c r="K975" s="3" t="s">
        <v>31</v>
      </c>
    </row>
    <row r="976" spans="1:11" ht="42" customHeight="1">
      <c r="A976" s="2" t="s">
        <v>2558</v>
      </c>
      <c r="B976" s="2" t="s">
        <v>2559</v>
      </c>
      <c r="C976" s="2" t="s">
        <v>54</v>
      </c>
      <c r="D976" s="2" t="s">
        <v>55</v>
      </c>
      <c r="E976" s="5">
        <v>-27573</v>
      </c>
      <c r="F976" s="3" t="s">
        <v>390</v>
      </c>
      <c r="G976" s="3" t="s">
        <v>90</v>
      </c>
      <c r="H976" s="2" t="s">
        <v>29</v>
      </c>
      <c r="I976" s="2" t="s">
        <v>2560</v>
      </c>
      <c r="J976" s="3" t="str">
        <f>HYPERLINK("https://www.boe.es/gazeta/dias/1824/07/03/pdfs/GMD-1824-84.pdf#page=2","Abrir facsímil")</f>
        <v>Abrir facsímil</v>
      </c>
      <c r="K976" s="3" t="s">
        <v>31</v>
      </c>
    </row>
    <row r="977" spans="1:11" ht="42" customHeight="1">
      <c r="A977" s="2" t="s">
        <v>2558</v>
      </c>
      <c r="B977" s="2" t="s">
        <v>2559</v>
      </c>
      <c r="C977" s="2" t="s">
        <v>54</v>
      </c>
      <c r="D977" s="2" t="s">
        <v>55</v>
      </c>
      <c r="E977" s="5">
        <v>-27573</v>
      </c>
      <c r="F977" s="3" t="s">
        <v>390</v>
      </c>
      <c r="G977" s="3" t="s">
        <v>37</v>
      </c>
      <c r="H977" s="2" t="s">
        <v>29</v>
      </c>
      <c r="I977" s="2" t="s">
        <v>2561</v>
      </c>
      <c r="J977" s="3" t="str">
        <f>HYPERLINK("https://www.boe.es/gazeta/dias/1824/07/03/pdfs/GMD-1824-84.pdf#page=3","Abrir facsímil")</f>
        <v>Abrir facsímil</v>
      </c>
      <c r="K977" s="3" t="s">
        <v>31</v>
      </c>
    </row>
    <row r="978" spans="1:11" ht="42" customHeight="1">
      <c r="A978" s="2" t="s">
        <v>2558</v>
      </c>
      <c r="B978" s="2" t="s">
        <v>2559</v>
      </c>
      <c r="C978" s="2" t="s">
        <v>54</v>
      </c>
      <c r="D978" s="2" t="s">
        <v>55</v>
      </c>
      <c r="E978" s="5">
        <v>-27416</v>
      </c>
      <c r="F978" s="3" t="s">
        <v>115</v>
      </c>
      <c r="G978" s="3" t="s">
        <v>37</v>
      </c>
      <c r="H978" s="2" t="s">
        <v>29</v>
      </c>
      <c r="I978" s="2" t="s">
        <v>2562</v>
      </c>
      <c r="J978" s="3" t="str">
        <f>HYPERLINK("https://www.boe.es/gazeta/dias/1824/12/07/pdfs/GMD-1824-154.pdf#page=3","Abrir facsímil")</f>
        <v>Abrir facsímil</v>
      </c>
      <c r="K978" s="3" t="s">
        <v>31</v>
      </c>
    </row>
    <row r="979" spans="1:11" ht="42" customHeight="1">
      <c r="A979" s="2" t="s">
        <v>2558</v>
      </c>
      <c r="B979" s="2" t="s">
        <v>2559</v>
      </c>
      <c r="C979" s="2" t="s">
        <v>54</v>
      </c>
      <c r="D979" s="2" t="s">
        <v>55</v>
      </c>
      <c r="E979" s="5">
        <v>-27400</v>
      </c>
      <c r="F979" s="3" t="s">
        <v>108</v>
      </c>
      <c r="G979" s="3" t="s">
        <v>28</v>
      </c>
      <c r="H979" s="2" t="s">
        <v>29</v>
      </c>
      <c r="I979" s="2" t="s">
        <v>2563</v>
      </c>
      <c r="J979" s="3" t="str">
        <f>HYPERLINK("https://www.boe.es/gazeta/dias/1824/12/23/pdfs/GMD-1824-161.pdf#page=4","Abrir facsímil")</f>
        <v>Abrir facsímil</v>
      </c>
      <c r="K979" s="3" t="s">
        <v>31</v>
      </c>
    </row>
    <row r="980" spans="1:11" ht="42" customHeight="1">
      <c r="A980" s="2" t="s">
        <v>2564</v>
      </c>
      <c r="B980" s="2" t="s">
        <v>2565</v>
      </c>
      <c r="C980" s="2" t="s">
        <v>54</v>
      </c>
      <c r="D980" s="2" t="s">
        <v>55</v>
      </c>
      <c r="E980" s="5">
        <v>-27416</v>
      </c>
      <c r="F980" s="3" t="s">
        <v>115</v>
      </c>
      <c r="G980" s="3" t="s">
        <v>37</v>
      </c>
      <c r="H980" s="2" t="s">
        <v>29</v>
      </c>
      <c r="I980" s="2" t="s">
        <v>2566</v>
      </c>
      <c r="J980" s="3" t="str">
        <f>HYPERLINK("https://www.boe.es/gazeta/dias/1824/12/07/pdfs/GMD-1824-154.pdf#page=3","Abrir facsímil")</f>
        <v>Abrir facsímil</v>
      </c>
      <c r="K980" s="3" t="s">
        <v>31</v>
      </c>
    </row>
    <row r="981" spans="1:11" ht="42" customHeight="1">
      <c r="A981" s="2" t="s">
        <v>2567</v>
      </c>
      <c r="B981" s="2" t="s">
        <v>2568</v>
      </c>
      <c r="C981" s="2" t="s">
        <v>54</v>
      </c>
      <c r="D981" s="2" t="s">
        <v>55</v>
      </c>
      <c r="E981" s="5">
        <v>-27486</v>
      </c>
      <c r="F981" s="3" t="s">
        <v>160</v>
      </c>
      <c r="G981" s="3" t="s">
        <v>161</v>
      </c>
      <c r="H981" s="2" t="s">
        <v>29</v>
      </c>
      <c r="I981" s="2" t="s">
        <v>2569</v>
      </c>
      <c r="J981" s="3" t="str">
        <f>HYPERLINK("https://www.boe.es/gazeta/dias/1824/09/28/pdfs/GMD-1824-124.pdf#page=3","Abrir facsímil")</f>
        <v>Abrir facsímil</v>
      </c>
      <c r="K981" s="3" t="s">
        <v>31</v>
      </c>
    </row>
    <row r="982" spans="1:11" ht="42" customHeight="1">
      <c r="A982" s="2" t="s">
        <v>2570</v>
      </c>
      <c r="B982" s="2" t="s">
        <v>2571</v>
      </c>
      <c r="C982" s="2" t="s">
        <v>54</v>
      </c>
      <c r="D982" s="2" t="s">
        <v>55</v>
      </c>
      <c r="E982" s="5">
        <v>-27409</v>
      </c>
      <c r="F982" s="3" t="s">
        <v>85</v>
      </c>
      <c r="G982" s="3" t="s">
        <v>28</v>
      </c>
      <c r="H982" s="2" t="s">
        <v>29</v>
      </c>
      <c r="I982" s="2" t="s">
        <v>2572</v>
      </c>
      <c r="J982" s="3" t="str">
        <f>HYPERLINK("https://www.boe.es/gazeta/dias/1824/12/14/pdfs/GMD-1824-157.pdf#page=4","Abrir facsímil")</f>
        <v>Abrir facsímil</v>
      </c>
      <c r="K982" s="3" t="s">
        <v>31</v>
      </c>
    </row>
    <row r="983" spans="1:11" ht="42" customHeight="1">
      <c r="A983" s="2" t="s">
        <v>2573</v>
      </c>
      <c r="B983" s="2" t="s">
        <v>2573</v>
      </c>
      <c r="C983" s="2" t="s">
        <v>17</v>
      </c>
      <c r="D983" s="2" t="s">
        <v>18</v>
      </c>
      <c r="E983" s="5">
        <v>-27435</v>
      </c>
      <c r="F983" s="3" t="s">
        <v>19</v>
      </c>
      <c r="G983" s="3" t="s">
        <v>37</v>
      </c>
      <c r="H983" s="2" t="s">
        <v>29</v>
      </c>
      <c r="I983" s="2" t="s">
        <v>2574</v>
      </c>
      <c r="J983" s="3" t="str">
        <f>HYPERLINK("https://www.boe.es/gazeta/dias/1824/11/18/pdfs/GMD-1824-146.pdf#page=3","Abrir facsímil")</f>
        <v>Abrir facsímil</v>
      </c>
      <c r="K983" s="3" t="s">
        <v>31</v>
      </c>
    </row>
    <row r="984" spans="1:11" ht="42" customHeight="1">
      <c r="A984" s="2" t="s">
        <v>2575</v>
      </c>
      <c r="B984" s="2" t="s">
        <v>2575</v>
      </c>
      <c r="C984" s="2" t="s">
        <v>54</v>
      </c>
      <c r="D984" s="2" t="s">
        <v>55</v>
      </c>
      <c r="E984" s="5">
        <v>-27521</v>
      </c>
      <c r="F984" s="3" t="s">
        <v>930</v>
      </c>
      <c r="G984" s="3" t="s">
        <v>28</v>
      </c>
      <c r="H984" s="2" t="s">
        <v>29</v>
      </c>
      <c r="I984" s="2" t="s">
        <v>2576</v>
      </c>
      <c r="J984" s="3" t="str">
        <f>HYPERLINK("https://www.boe.es/gazeta/dias/1824/08/24/pdfs/GMD-1824-106.pdf#page=4","Abrir facsímil")</f>
        <v>Abrir facsímil</v>
      </c>
      <c r="K984" s="3" t="s">
        <v>31</v>
      </c>
    </row>
    <row r="985" spans="1:11" ht="42" customHeight="1">
      <c r="A985" s="2" t="s">
        <v>2577</v>
      </c>
      <c r="B985" s="2" t="s">
        <v>2578</v>
      </c>
      <c r="C985" s="2" t="s">
        <v>54</v>
      </c>
      <c r="D985" s="2" t="s">
        <v>55</v>
      </c>
      <c r="E985" s="5">
        <v>-27734</v>
      </c>
      <c r="F985" s="3" t="s">
        <v>449</v>
      </c>
      <c r="G985" s="3" t="s">
        <v>28</v>
      </c>
      <c r="H985" s="2" t="s">
        <v>29</v>
      </c>
      <c r="I985" s="2" t="s">
        <v>2579</v>
      </c>
      <c r="J985" s="3" t="str">
        <f>HYPERLINK("https://www.boe.es/gazeta/dias/1824/01/24/pdfs/GMD-1824-11.pdf#page=4","Abrir facsímil")</f>
        <v>Abrir facsímil</v>
      </c>
      <c r="K985" s="3" t="s">
        <v>31</v>
      </c>
    </row>
    <row r="986" spans="1:11" ht="42" customHeight="1">
      <c r="A986" s="2" t="s">
        <v>2577</v>
      </c>
      <c r="B986" s="2" t="s">
        <v>2578</v>
      </c>
      <c r="C986" s="2" t="s">
        <v>54</v>
      </c>
      <c r="D986" s="2" t="s">
        <v>55</v>
      </c>
      <c r="E986" s="5">
        <v>-27568</v>
      </c>
      <c r="F986" s="3" t="s">
        <v>103</v>
      </c>
      <c r="G986" s="3" t="s">
        <v>37</v>
      </c>
      <c r="H986" s="2" t="s">
        <v>29</v>
      </c>
      <c r="I986" s="2" t="s">
        <v>2580</v>
      </c>
      <c r="J986" s="3" t="str">
        <f>HYPERLINK("https://www.boe.es/gazeta/dias/1824/07/08/pdfs/GMD-1824-86.pdf#page=3","Abrir facsímil")</f>
        <v>Abrir facsímil</v>
      </c>
      <c r="K986" s="3" t="s">
        <v>31</v>
      </c>
    </row>
    <row r="987" spans="1:11" ht="42" customHeight="1">
      <c r="A987" s="2" t="s">
        <v>2581</v>
      </c>
      <c r="B987" s="2" t="s">
        <v>2582</v>
      </c>
      <c r="C987" s="2" t="s">
        <v>54</v>
      </c>
      <c r="D987" s="2" t="s">
        <v>55</v>
      </c>
      <c r="E987" s="5">
        <v>-27582</v>
      </c>
      <c r="F987" s="3" t="s">
        <v>123</v>
      </c>
      <c r="G987" s="3" t="s">
        <v>28</v>
      </c>
      <c r="H987" s="2" t="s">
        <v>29</v>
      </c>
      <c r="I987" s="2" t="s">
        <v>2583</v>
      </c>
      <c r="J987" s="3" t="str">
        <f>HYPERLINK("https://www.boe.es/gazeta/dias/1824/06/24/pdfs/GMD-1824-80.pdf#page=4","Abrir facsímil")</f>
        <v>Abrir facsímil</v>
      </c>
      <c r="K987" s="3" t="s">
        <v>31</v>
      </c>
    </row>
    <row r="988" spans="1:11" ht="42" customHeight="1">
      <c r="A988" s="2" t="s">
        <v>2584</v>
      </c>
      <c r="B988" s="2" t="s">
        <v>2585</v>
      </c>
      <c r="C988" s="2" t="s">
        <v>54</v>
      </c>
      <c r="D988" s="2" t="s">
        <v>55</v>
      </c>
      <c r="E988" s="5">
        <v>-27409</v>
      </c>
      <c r="F988" s="3" t="s">
        <v>85</v>
      </c>
      <c r="G988" s="3" t="s">
        <v>28</v>
      </c>
      <c r="H988" s="2" t="s">
        <v>29</v>
      </c>
      <c r="I988" s="2" t="s">
        <v>2586</v>
      </c>
      <c r="J988" s="3" t="str">
        <f>HYPERLINK("https://www.boe.es/gazeta/dias/1824/12/14/pdfs/GMD-1824-157.pdf#page=4","Abrir facsímil")</f>
        <v>Abrir facsímil</v>
      </c>
      <c r="K988" s="3" t="s">
        <v>31</v>
      </c>
    </row>
    <row r="989" spans="1:11" ht="42" customHeight="1">
      <c r="A989" s="2" t="s">
        <v>2587</v>
      </c>
      <c r="B989" s="2" t="s">
        <v>2588</v>
      </c>
      <c r="C989" s="2" t="s">
        <v>34</v>
      </c>
      <c r="D989" s="2" t="s">
        <v>35</v>
      </c>
      <c r="E989" s="5">
        <v>-27470</v>
      </c>
      <c r="F989" s="3" t="s">
        <v>89</v>
      </c>
      <c r="G989" s="3" t="s">
        <v>37</v>
      </c>
      <c r="H989" s="2" t="s">
        <v>29</v>
      </c>
      <c r="I989" s="2" t="s">
        <v>2589</v>
      </c>
      <c r="J989" s="3" t="str">
        <f>HYPERLINK("https://www.boe.es/gazeta/dias/1824/10/14/pdfs/GMD-1824-131.pdf#page=3","Abrir facsímil")</f>
        <v>Abrir facsímil</v>
      </c>
      <c r="K989" s="3" t="s">
        <v>31</v>
      </c>
    </row>
    <row r="990" spans="1:11" ht="42" customHeight="1">
      <c r="A990" s="2" t="s">
        <v>2590</v>
      </c>
      <c r="B990" s="2" t="s">
        <v>2591</v>
      </c>
      <c r="C990" s="2" t="s">
        <v>54</v>
      </c>
      <c r="D990" s="2" t="s">
        <v>55</v>
      </c>
      <c r="E990" s="5">
        <v>-27647</v>
      </c>
      <c r="F990" s="3" t="s">
        <v>498</v>
      </c>
      <c r="G990" s="3" t="s">
        <v>104</v>
      </c>
      <c r="H990" s="2" t="s">
        <v>29</v>
      </c>
      <c r="I990" s="2" t="s">
        <v>2592</v>
      </c>
      <c r="J990" s="3" t="str">
        <f>HYPERLINK("https://www.boe.es/gazeta/dias/1824/04/20/pdfs/GMD-1824-51.pdf#page=1","Abrir facsímil")</f>
        <v>Abrir facsímil</v>
      </c>
      <c r="K990" s="3" t="s">
        <v>31</v>
      </c>
    </row>
    <row r="991" spans="1:11" ht="42" customHeight="1">
      <c r="A991" s="2" t="s">
        <v>2593</v>
      </c>
      <c r="B991" s="2" t="s">
        <v>2593</v>
      </c>
      <c r="C991" s="2" t="s">
        <v>54</v>
      </c>
      <c r="D991" s="2" t="s">
        <v>55</v>
      </c>
      <c r="E991" s="5">
        <v>-27519</v>
      </c>
      <c r="F991" s="3" t="s">
        <v>766</v>
      </c>
      <c r="G991" s="3" t="s">
        <v>104</v>
      </c>
      <c r="H991" s="2" t="s">
        <v>29</v>
      </c>
      <c r="I991" s="2" t="s">
        <v>2594</v>
      </c>
      <c r="J991" s="3" t="str">
        <f>HYPERLINK("https://www.boe.es/gazeta/dias/1824/08/26/pdfs/GMD-1824-109.pdf#page=1","Abrir facsímil")</f>
        <v>Abrir facsímil</v>
      </c>
      <c r="K991" s="3" t="s">
        <v>31</v>
      </c>
    </row>
    <row r="992" spans="1:11" ht="42" customHeight="1">
      <c r="A992" s="2" t="s">
        <v>2595</v>
      </c>
      <c r="B992" s="2" t="s">
        <v>2595</v>
      </c>
      <c r="C992" s="2" t="s">
        <v>155</v>
      </c>
      <c r="D992" s="2" t="s">
        <v>18</v>
      </c>
      <c r="E992" s="5">
        <v>-27706</v>
      </c>
      <c r="F992" s="3" t="s">
        <v>211</v>
      </c>
      <c r="G992" s="3" t="s">
        <v>731</v>
      </c>
      <c r="H992" s="2" t="s">
        <v>29</v>
      </c>
      <c r="I992" s="2" t="s">
        <v>2596</v>
      </c>
      <c r="J992" s="3" t="str">
        <f>HYPERLINK("https://www.boe.es/gazeta/dias/1824/02/21/pdfs/GMD-1824-24.pdf#page=5","Abrir facsímil")</f>
        <v>Abrir facsímil</v>
      </c>
      <c r="K992" s="3" t="s">
        <v>31</v>
      </c>
    </row>
    <row r="993" spans="1:11" ht="42" customHeight="1">
      <c r="A993" s="2" t="s">
        <v>2595</v>
      </c>
      <c r="B993" s="2" t="s">
        <v>2595</v>
      </c>
      <c r="C993" s="2" t="s">
        <v>155</v>
      </c>
      <c r="D993" s="2" t="s">
        <v>18</v>
      </c>
      <c r="E993" s="5">
        <v>-27538</v>
      </c>
      <c r="F993" s="3" t="s">
        <v>142</v>
      </c>
      <c r="G993" s="3" t="s">
        <v>37</v>
      </c>
      <c r="H993" s="2" t="s">
        <v>29</v>
      </c>
      <c r="I993" s="2" t="s">
        <v>2597</v>
      </c>
      <c r="J993" s="3" t="str">
        <f>HYPERLINK("https://www.boe.es/gazeta/dias/1824/08/07/pdfs/GMD-1824-99.pdf#page=3","Abrir facsímil")</f>
        <v>Abrir facsímil</v>
      </c>
      <c r="K993" s="3" t="s">
        <v>31</v>
      </c>
    </row>
    <row r="994" spans="1:11" ht="42" customHeight="1">
      <c r="A994" s="2" t="s">
        <v>2595</v>
      </c>
      <c r="B994" s="2" t="s">
        <v>2595</v>
      </c>
      <c r="C994" s="2" t="s">
        <v>34</v>
      </c>
      <c r="D994" s="2" t="s">
        <v>35</v>
      </c>
      <c r="E994" s="5">
        <v>-27519</v>
      </c>
      <c r="F994" s="3" t="s">
        <v>766</v>
      </c>
      <c r="G994" s="3" t="s">
        <v>90</v>
      </c>
      <c r="H994" s="2" t="s">
        <v>29</v>
      </c>
      <c r="I994" s="2" t="s">
        <v>2598</v>
      </c>
      <c r="J994" s="3" t="str">
        <f>HYPERLINK("https://www.boe.es/gazeta/dias/1824/08/26/pdfs/GMD-1824-109.pdf#page=2","Abrir facsímil")</f>
        <v>Abrir facsímil</v>
      </c>
      <c r="K994" s="3" t="s">
        <v>31</v>
      </c>
    </row>
    <row r="995" spans="1:11" ht="42" customHeight="1">
      <c r="A995" s="2" t="s">
        <v>2599</v>
      </c>
      <c r="B995" s="2" t="s">
        <v>2600</v>
      </c>
      <c r="C995" s="2" t="s">
        <v>54</v>
      </c>
      <c r="D995" s="2" t="s">
        <v>55</v>
      </c>
      <c r="E995" s="5">
        <v>-27734</v>
      </c>
      <c r="F995" s="3" t="s">
        <v>449</v>
      </c>
      <c r="G995" s="3" t="s">
        <v>90</v>
      </c>
      <c r="H995" s="2" t="s">
        <v>21</v>
      </c>
      <c r="I995" s="2" t="s">
        <v>2601</v>
      </c>
      <c r="J995" s="3" t="str">
        <f>HYPERLINK("https://www.boe.es/gazeta/dias/1824/01/24/pdfs/GMD-1824-11.pdf#page=2","Abrir facsímil")</f>
        <v>Abrir facsímil</v>
      </c>
      <c r="K995" s="3" t="s">
        <v>23</v>
      </c>
    </row>
    <row r="996" spans="1:11" ht="42" customHeight="1">
      <c r="A996" s="2" t="s">
        <v>2602</v>
      </c>
      <c r="B996" s="2" t="s">
        <v>2603</v>
      </c>
      <c r="C996" s="2" t="s">
        <v>54</v>
      </c>
      <c r="D996" s="2" t="s">
        <v>55</v>
      </c>
      <c r="E996" s="5">
        <v>-27489</v>
      </c>
      <c r="F996" s="3" t="s">
        <v>59</v>
      </c>
      <c r="G996" s="3" t="s">
        <v>28</v>
      </c>
      <c r="H996" s="2" t="s">
        <v>29</v>
      </c>
      <c r="I996" s="2" t="s">
        <v>2604</v>
      </c>
      <c r="J996" s="3" t="str">
        <f>HYPERLINK("https://www.boe.es/gazeta/dias/1824/09/25/pdfs/GMD-1824-123.pdf#page=4","Abrir facsímil")</f>
        <v>Abrir facsímil</v>
      </c>
      <c r="K996" s="3" t="s">
        <v>31</v>
      </c>
    </row>
    <row r="997" spans="1:11" ht="42" customHeight="1">
      <c r="A997" s="2" t="s">
        <v>2605</v>
      </c>
      <c r="B997" s="2" t="s">
        <v>2606</v>
      </c>
      <c r="C997" s="2" t="s">
        <v>54</v>
      </c>
      <c r="D997" s="2" t="s">
        <v>55</v>
      </c>
      <c r="E997" s="5">
        <v>-27493</v>
      </c>
      <c r="F997" s="3" t="s">
        <v>63</v>
      </c>
      <c r="G997" s="3" t="s">
        <v>64</v>
      </c>
      <c r="H997" s="2" t="s">
        <v>29</v>
      </c>
      <c r="I997" s="2" t="s">
        <v>2607</v>
      </c>
      <c r="J997" s="3" t="str">
        <f>HYPERLINK("https://www.boe.es/gazeta/dias/1824/09/21/pdfs/GMD-1824-121.pdf#page=3","Abrir facsímil")</f>
        <v>Abrir facsímil</v>
      </c>
      <c r="K997" s="3" t="s">
        <v>31</v>
      </c>
    </row>
    <row r="998" spans="1:11" ht="42" customHeight="1">
      <c r="A998" s="2" t="s">
        <v>2608</v>
      </c>
      <c r="B998" s="2" t="s">
        <v>2609</v>
      </c>
      <c r="C998" s="2" t="s">
        <v>54</v>
      </c>
      <c r="D998" s="2" t="s">
        <v>55</v>
      </c>
      <c r="E998" s="5">
        <v>-27407</v>
      </c>
      <c r="F998" s="3" t="s">
        <v>254</v>
      </c>
      <c r="G998" s="3" t="s">
        <v>28</v>
      </c>
      <c r="H998" s="2" t="s">
        <v>29</v>
      </c>
      <c r="I998" s="2" t="s">
        <v>2610</v>
      </c>
      <c r="J998" s="3" t="str">
        <f>HYPERLINK("https://www.boe.es/gazeta/dias/1824/12/16/pdfs/GMD-1824-158.pdf#page=4","Abrir facsímil")</f>
        <v>Abrir facsímil</v>
      </c>
      <c r="K998" s="3" t="s">
        <v>31</v>
      </c>
    </row>
    <row r="999" spans="1:11" ht="42" customHeight="1">
      <c r="A999" s="2" t="s">
        <v>2611</v>
      </c>
      <c r="B999" s="2" t="s">
        <v>2611</v>
      </c>
      <c r="C999" s="2" t="s">
        <v>17</v>
      </c>
      <c r="D999" s="2" t="s">
        <v>18</v>
      </c>
      <c r="E999" s="5">
        <v>-27400</v>
      </c>
      <c r="F999" s="3" t="s">
        <v>108</v>
      </c>
      <c r="G999" s="3" t="s">
        <v>37</v>
      </c>
      <c r="H999" s="2" t="s">
        <v>29</v>
      </c>
      <c r="I999" s="2" t="s">
        <v>2612</v>
      </c>
      <c r="J999" s="3" t="str">
        <f>HYPERLINK("https://www.boe.es/gazeta/dias/1824/12/23/pdfs/GMD-1824-161.pdf#page=3","Abrir facsímil")</f>
        <v>Abrir facsímil</v>
      </c>
      <c r="K999" s="3" t="s">
        <v>31</v>
      </c>
    </row>
    <row r="1000" spans="1:11" ht="42" customHeight="1">
      <c r="A1000" s="2" t="s">
        <v>2613</v>
      </c>
      <c r="B1000" s="2" t="s">
        <v>2613</v>
      </c>
      <c r="C1000" s="2" t="s">
        <v>54</v>
      </c>
      <c r="D1000" s="2" t="s">
        <v>55</v>
      </c>
      <c r="E1000" s="5">
        <v>-27682</v>
      </c>
      <c r="F1000" s="3" t="s">
        <v>2095</v>
      </c>
      <c r="G1000" s="3" t="s">
        <v>90</v>
      </c>
      <c r="H1000" s="2" t="s">
        <v>29</v>
      </c>
      <c r="I1000" s="2" t="s">
        <v>2614</v>
      </c>
      <c r="J1000" s="3" t="str">
        <f>HYPERLINK("https://www.boe.es/gazeta/dias/1824/03/16/pdfs/GMD-1824-34.pdf#page=2","Abrir facsímil")</f>
        <v>Abrir facsímil</v>
      </c>
      <c r="K1000" s="3" t="s">
        <v>31</v>
      </c>
    </row>
    <row r="1001" spans="1:11" ht="42" customHeight="1">
      <c r="A1001" s="2" t="s">
        <v>2615</v>
      </c>
      <c r="B1001" s="2" t="s">
        <v>2616</v>
      </c>
      <c r="C1001" s="2" t="s">
        <v>34</v>
      </c>
      <c r="D1001" s="2" t="s">
        <v>35</v>
      </c>
      <c r="E1001" s="5">
        <v>-27640</v>
      </c>
      <c r="F1001" s="3" t="s">
        <v>281</v>
      </c>
      <c r="G1001" s="3" t="s">
        <v>28</v>
      </c>
      <c r="H1001" s="2" t="s">
        <v>29</v>
      </c>
      <c r="I1001" s="2" t="s">
        <v>2617</v>
      </c>
      <c r="J1001" s="3" t="str">
        <f>HYPERLINK("https://www.boe.es/gazeta/dias/1824/04/27/pdfs/GMD-1824-54.pdf#page=4","Abrir facsímil")</f>
        <v>Abrir facsímil</v>
      </c>
      <c r="K1001" s="3" t="s">
        <v>31</v>
      </c>
    </row>
    <row r="1002" spans="1:11" ht="42" customHeight="1">
      <c r="A1002" s="2" t="s">
        <v>2618</v>
      </c>
      <c r="B1002" s="2" t="s">
        <v>2619</v>
      </c>
      <c r="C1002" s="2" t="s">
        <v>54</v>
      </c>
      <c r="D1002" s="2" t="s">
        <v>55</v>
      </c>
      <c r="E1002" s="5">
        <v>-27724</v>
      </c>
      <c r="F1002" s="3" t="s">
        <v>708</v>
      </c>
      <c r="G1002" s="3" t="s">
        <v>90</v>
      </c>
      <c r="H1002" s="2" t="s">
        <v>29</v>
      </c>
      <c r="I1002" s="2" t="s">
        <v>2620</v>
      </c>
      <c r="J1002" s="3" t="str">
        <f>HYPERLINK("https://www.boe.es/gazeta/dias/1824/02/03/pdfs/GMD-1824-16.pdf#page=2","Abrir facsímil")</f>
        <v>Abrir facsímil</v>
      </c>
      <c r="K1002" s="3" t="s">
        <v>31</v>
      </c>
    </row>
    <row r="1003" spans="1:11" ht="42" customHeight="1">
      <c r="A1003" s="2" t="s">
        <v>2618</v>
      </c>
      <c r="B1003" s="2" t="s">
        <v>2619</v>
      </c>
      <c r="C1003" s="2" t="s">
        <v>54</v>
      </c>
      <c r="D1003" s="2" t="s">
        <v>55</v>
      </c>
      <c r="E1003" s="5">
        <v>-27701</v>
      </c>
      <c r="F1003" s="3" t="s">
        <v>914</v>
      </c>
      <c r="G1003" s="3" t="s">
        <v>37</v>
      </c>
      <c r="H1003" s="2" t="s">
        <v>29</v>
      </c>
      <c r="I1003" s="2" t="s">
        <v>2621</v>
      </c>
      <c r="J1003" s="3" t="str">
        <f>HYPERLINK("https://www.boe.es/gazeta/dias/1824/02/26/pdfs/GMD-1824-26.pdf#page=3","Abrir facsímil")</f>
        <v>Abrir facsímil</v>
      </c>
      <c r="K1003" s="3" t="s">
        <v>31</v>
      </c>
    </row>
    <row r="1004" spans="1:11" ht="42" customHeight="1">
      <c r="A1004" s="2" t="s">
        <v>2622</v>
      </c>
      <c r="B1004" s="2" t="s">
        <v>2623</v>
      </c>
      <c r="C1004" s="2" t="s">
        <v>34</v>
      </c>
      <c r="D1004" s="2" t="s">
        <v>35</v>
      </c>
      <c r="E1004" s="5">
        <v>-27568</v>
      </c>
      <c r="F1004" s="3" t="s">
        <v>103</v>
      </c>
      <c r="G1004" s="3" t="s">
        <v>37</v>
      </c>
      <c r="H1004" s="2" t="s">
        <v>29</v>
      </c>
      <c r="I1004" s="2" t="s">
        <v>2624</v>
      </c>
      <c r="J1004" s="3" t="str">
        <f>HYPERLINK("https://www.boe.es/gazeta/dias/1824/07/08/pdfs/GMD-1824-86.pdf#page=3","Abrir facsímil")</f>
        <v>Abrir facsímil</v>
      </c>
      <c r="K1004" s="3" t="s">
        <v>31</v>
      </c>
    </row>
    <row r="1005" spans="1:11" ht="42" customHeight="1">
      <c r="A1005" s="2" t="s">
        <v>2625</v>
      </c>
      <c r="B1005" s="2" t="s">
        <v>2626</v>
      </c>
      <c r="C1005" s="2" t="s">
        <v>34</v>
      </c>
      <c r="D1005" s="2" t="s">
        <v>35</v>
      </c>
      <c r="E1005" s="5">
        <v>-27629</v>
      </c>
      <c r="F1005" s="3" t="s">
        <v>429</v>
      </c>
      <c r="G1005" s="3" t="s">
        <v>37</v>
      </c>
      <c r="H1005" s="2" t="s">
        <v>29</v>
      </c>
      <c r="I1005" s="2" t="s">
        <v>2627</v>
      </c>
      <c r="J1005" s="3" t="str">
        <f>HYPERLINK("https://www.boe.es/gazeta/dias/1824/05/08/pdfs/GMD-1824-59.pdf#page=3","Abrir facsímil")</f>
        <v>Abrir facsímil</v>
      </c>
      <c r="K1005" s="3" t="s">
        <v>31</v>
      </c>
    </row>
    <row r="1006" spans="1:11" ht="42" customHeight="1">
      <c r="A1006" s="2" t="s">
        <v>2628</v>
      </c>
      <c r="B1006" s="2" t="s">
        <v>2628</v>
      </c>
      <c r="C1006" s="2" t="s">
        <v>155</v>
      </c>
      <c r="D1006" s="2" t="s">
        <v>18</v>
      </c>
      <c r="E1006" s="5">
        <v>-27500</v>
      </c>
      <c r="F1006" s="3" t="s">
        <v>1015</v>
      </c>
      <c r="G1006" s="3" t="s">
        <v>28</v>
      </c>
      <c r="H1006" s="2" t="s">
        <v>29</v>
      </c>
      <c r="I1006" s="2" t="s">
        <v>2629</v>
      </c>
      <c r="J1006" s="3" t="str">
        <f>HYPERLINK("https://www.boe.es/gazeta/dias/1824/09/14/pdfs/GMD-1824-118.pdf#page=4","Abrir facsímil")</f>
        <v>Abrir facsímil</v>
      </c>
      <c r="K1006" s="3" t="s">
        <v>31</v>
      </c>
    </row>
    <row r="1007" spans="1:11" ht="42" customHeight="1">
      <c r="A1007" s="2" t="s">
        <v>2630</v>
      </c>
      <c r="B1007" s="2" t="s">
        <v>2631</v>
      </c>
      <c r="C1007" s="2" t="s">
        <v>54</v>
      </c>
      <c r="D1007" s="2" t="s">
        <v>55</v>
      </c>
      <c r="E1007" s="5">
        <v>-27428</v>
      </c>
      <c r="F1007" s="3" t="s">
        <v>81</v>
      </c>
      <c r="G1007" s="3" t="s">
        <v>37</v>
      </c>
      <c r="H1007" s="2" t="s">
        <v>29</v>
      </c>
      <c r="I1007" s="2" t="s">
        <v>2632</v>
      </c>
      <c r="J1007" s="3" t="str">
        <f>HYPERLINK("https://www.boe.es/gazeta/dias/1824/11/25/pdfs/GMD-1824-149.pdf#page=3","Abrir facsímil")</f>
        <v>Abrir facsímil</v>
      </c>
      <c r="K1007" s="3" t="s">
        <v>31</v>
      </c>
    </row>
    <row r="1008" spans="1:11" ht="42" customHeight="1">
      <c r="A1008" s="2" t="s">
        <v>2633</v>
      </c>
      <c r="B1008" s="2" t="s">
        <v>2634</v>
      </c>
      <c r="C1008" s="2" t="s">
        <v>34</v>
      </c>
      <c r="D1008" s="2" t="s">
        <v>35</v>
      </c>
      <c r="E1008" s="5">
        <v>-27689</v>
      </c>
      <c r="F1008" s="3" t="s">
        <v>200</v>
      </c>
      <c r="G1008" s="3" t="s">
        <v>28</v>
      </c>
      <c r="H1008" s="2" t="s">
        <v>29</v>
      </c>
      <c r="I1008" s="2" t="s">
        <v>2635</v>
      </c>
      <c r="J1008" s="3" t="str">
        <f>HYPERLINK("https://www.boe.es/gazeta/dias/1824/03/09/pdfs/GMD-1824-31.pdf#page=4","Abrir facsímil")</f>
        <v>Abrir facsímil</v>
      </c>
      <c r="K1008" s="3" t="s">
        <v>31</v>
      </c>
    </row>
    <row r="1009" spans="1:11" ht="42" customHeight="1">
      <c r="A1009" s="2" t="s">
        <v>2636</v>
      </c>
      <c r="B1009" s="2" t="s">
        <v>2637</v>
      </c>
      <c r="C1009" s="2" t="s">
        <v>301</v>
      </c>
      <c r="D1009" s="2" t="s">
        <v>18</v>
      </c>
      <c r="E1009" s="5">
        <v>-27748</v>
      </c>
      <c r="F1009" s="3" t="s">
        <v>444</v>
      </c>
      <c r="G1009" s="3" t="s">
        <v>493</v>
      </c>
      <c r="H1009" s="2" t="s">
        <v>29</v>
      </c>
      <c r="I1009" s="2" t="s">
        <v>2638</v>
      </c>
      <c r="J1009" s="3" t="str">
        <f>HYPERLINK("https://www.boe.es/gazeta/dias/1824/01/10/pdfs/GMD-1824-5.pdf#page=4","Abrir facsímil")</f>
        <v>Abrir facsímil</v>
      </c>
      <c r="K1009" s="3" t="s">
        <v>31</v>
      </c>
    </row>
    <row r="1010" spans="1:11" ht="42" customHeight="1">
      <c r="A1010" s="2" t="s">
        <v>2639</v>
      </c>
      <c r="B1010" s="2" t="s">
        <v>2639</v>
      </c>
      <c r="C1010" s="2" t="s">
        <v>54</v>
      </c>
      <c r="D1010" s="2" t="s">
        <v>55</v>
      </c>
      <c r="E1010" s="5">
        <v>-27489</v>
      </c>
      <c r="F1010" s="3" t="s">
        <v>59</v>
      </c>
      <c r="G1010" s="3" t="s">
        <v>37</v>
      </c>
      <c r="H1010" s="2" t="s">
        <v>29</v>
      </c>
      <c r="I1010" s="2" t="s">
        <v>2640</v>
      </c>
      <c r="J1010" s="3" t="str">
        <f>HYPERLINK("https://www.boe.es/gazeta/dias/1824/09/25/pdfs/GMD-1824-123.pdf#page=3","Abrir facsímil")</f>
        <v>Abrir facsímil</v>
      </c>
      <c r="K1010" s="3" t="s">
        <v>31</v>
      </c>
    </row>
    <row r="1011" spans="1:11" ht="42" customHeight="1">
      <c r="A1011" s="2" t="s">
        <v>2641</v>
      </c>
      <c r="B1011" s="2" t="s">
        <v>2642</v>
      </c>
      <c r="C1011" s="2" t="s">
        <v>26</v>
      </c>
      <c r="D1011" s="2" t="s">
        <v>18</v>
      </c>
      <c r="E1011" s="5">
        <v>-27440</v>
      </c>
      <c r="F1011" s="3" t="s">
        <v>127</v>
      </c>
      <c r="G1011" s="3" t="s">
        <v>128</v>
      </c>
      <c r="H1011" s="2" t="s">
        <v>29</v>
      </c>
      <c r="I1011" s="2" t="s">
        <v>2643</v>
      </c>
      <c r="J1011" s="3" t="str">
        <f>HYPERLINK("https://www.boe.es/gazeta/dias/1824/11/13/pdfs/GMD-1824-144.pdf#page=3","Abrir facsímil")</f>
        <v>Abrir facsímil</v>
      </c>
      <c r="K1011" s="3" t="s">
        <v>31</v>
      </c>
    </row>
    <row r="1012" spans="1:11" ht="42" customHeight="1">
      <c r="A1012" s="2" t="s">
        <v>2644</v>
      </c>
      <c r="B1012" s="2" t="s">
        <v>2645</v>
      </c>
      <c r="C1012" s="2" t="s">
        <v>54</v>
      </c>
      <c r="D1012" s="2" t="s">
        <v>55</v>
      </c>
      <c r="E1012" s="5">
        <v>-27456</v>
      </c>
      <c r="F1012" s="3" t="s">
        <v>119</v>
      </c>
      <c r="G1012" s="3" t="s">
        <v>90</v>
      </c>
      <c r="H1012" s="2" t="s">
        <v>29</v>
      </c>
      <c r="I1012" s="2" t="s">
        <v>2646</v>
      </c>
      <c r="J1012" s="3" t="str">
        <f>HYPERLINK("https://www.boe.es/gazeta/dias/1824/10/28/pdfs/GMD-1824-137.pdf#page=2","Abrir facsímil")</f>
        <v>Abrir facsímil</v>
      </c>
      <c r="K1012" s="3" t="s">
        <v>31</v>
      </c>
    </row>
    <row r="1013" spans="1:11" ht="42" customHeight="1">
      <c r="A1013" s="2" t="s">
        <v>2647</v>
      </c>
      <c r="B1013" s="2" t="s">
        <v>2648</v>
      </c>
      <c r="C1013" s="2" t="s">
        <v>54</v>
      </c>
      <c r="D1013" s="2" t="s">
        <v>55</v>
      </c>
      <c r="E1013" s="5">
        <v>-27428</v>
      </c>
      <c r="F1013" s="3" t="s">
        <v>81</v>
      </c>
      <c r="G1013" s="3" t="s">
        <v>37</v>
      </c>
      <c r="H1013" s="2" t="s">
        <v>29</v>
      </c>
      <c r="I1013" s="2" t="s">
        <v>2649</v>
      </c>
      <c r="J1013" s="3" t="str">
        <f>HYPERLINK("https://www.boe.es/gazeta/dias/1824/11/25/pdfs/GMD-1824-149.pdf#page=3","Abrir facsímil")</f>
        <v>Abrir facsímil</v>
      </c>
      <c r="K1013" s="3" t="s">
        <v>31</v>
      </c>
    </row>
    <row r="1014" spans="1:11" ht="42" customHeight="1">
      <c r="A1014" s="2" t="s">
        <v>2650</v>
      </c>
      <c r="B1014" s="2" t="s">
        <v>2651</v>
      </c>
      <c r="C1014" s="2" t="s">
        <v>54</v>
      </c>
      <c r="D1014" s="2" t="s">
        <v>55</v>
      </c>
      <c r="E1014" s="5">
        <v>-27442</v>
      </c>
      <c r="F1014" s="3" t="s">
        <v>1063</v>
      </c>
      <c r="G1014" s="3" t="s">
        <v>28</v>
      </c>
      <c r="H1014" s="2" t="s">
        <v>29</v>
      </c>
      <c r="I1014" s="2" t="s">
        <v>2652</v>
      </c>
      <c r="J1014" s="3" t="str">
        <f>HYPERLINK("https://www.boe.es/gazeta/dias/1824/11/11/pdfs/GMD-1824-143.pdf#page=4","Abrir facsímil")</f>
        <v>Abrir facsímil</v>
      </c>
      <c r="K1014" s="3" t="s">
        <v>31</v>
      </c>
    </row>
    <row r="1015" spans="1:11" ht="42" customHeight="1">
      <c r="A1015" s="2" t="s">
        <v>2653</v>
      </c>
      <c r="B1015" s="2" t="s">
        <v>2653</v>
      </c>
      <c r="C1015" s="2" t="s">
        <v>54</v>
      </c>
      <c r="D1015" s="2" t="s">
        <v>55</v>
      </c>
      <c r="E1015" s="5">
        <v>-27493</v>
      </c>
      <c r="F1015" s="3" t="s">
        <v>63</v>
      </c>
      <c r="G1015" s="3" t="s">
        <v>64</v>
      </c>
      <c r="H1015" s="2" t="s">
        <v>29</v>
      </c>
      <c r="I1015" s="2" t="s">
        <v>2654</v>
      </c>
      <c r="J1015" s="3" t="str">
        <f>HYPERLINK("https://www.boe.es/gazeta/dias/1824/09/21/pdfs/GMD-1824-121.pdf#page=3","Abrir facsímil")</f>
        <v>Abrir facsímil</v>
      </c>
      <c r="K1015" s="3" t="s">
        <v>31</v>
      </c>
    </row>
    <row r="1016" spans="1:11" ht="42" customHeight="1">
      <c r="A1016" s="2" t="s">
        <v>2655</v>
      </c>
      <c r="B1016" s="2" t="s">
        <v>2656</v>
      </c>
      <c r="C1016" s="2" t="s">
        <v>54</v>
      </c>
      <c r="D1016" s="2" t="s">
        <v>55</v>
      </c>
      <c r="E1016" s="5">
        <v>-27675</v>
      </c>
      <c r="F1016" s="3" t="s">
        <v>330</v>
      </c>
      <c r="G1016" s="3" t="s">
        <v>37</v>
      </c>
      <c r="H1016" s="2" t="s">
        <v>29</v>
      </c>
      <c r="I1016" s="2" t="s">
        <v>2657</v>
      </c>
      <c r="J1016" s="3" t="str">
        <f>HYPERLINK("https://www.boe.es/gazeta/dias/1824/03/23/pdfs/GMD-1824-38.pdf#page=3","Abrir facsímil")</f>
        <v>Abrir facsímil</v>
      </c>
      <c r="K1016" s="3" t="s">
        <v>31</v>
      </c>
    </row>
    <row r="1017" spans="1:11" ht="42" customHeight="1">
      <c r="A1017" s="2" t="s">
        <v>2658</v>
      </c>
      <c r="B1017" s="2" t="s">
        <v>2659</v>
      </c>
      <c r="C1017" s="2" t="s">
        <v>17</v>
      </c>
      <c r="D1017" s="2" t="s">
        <v>18</v>
      </c>
      <c r="E1017" s="5">
        <v>-27675</v>
      </c>
      <c r="F1017" s="3" t="s">
        <v>330</v>
      </c>
      <c r="G1017" s="3" t="s">
        <v>28</v>
      </c>
      <c r="H1017" s="2" t="s">
        <v>29</v>
      </c>
      <c r="I1017" s="2" t="s">
        <v>2660</v>
      </c>
      <c r="J1017" s="3" t="str">
        <f>HYPERLINK("https://www.boe.es/gazeta/dias/1824/03/23/pdfs/GMD-1824-38.pdf#page=4","Abrir facsímil")</f>
        <v>Abrir facsímil</v>
      </c>
      <c r="K1017" s="3" t="s">
        <v>31</v>
      </c>
    </row>
    <row r="1018" spans="1:11" ht="42" customHeight="1">
      <c r="A1018" s="2" t="s">
        <v>2661</v>
      </c>
      <c r="B1018" s="2" t="s">
        <v>2662</v>
      </c>
      <c r="C1018" s="2" t="s">
        <v>54</v>
      </c>
      <c r="D1018" s="2" t="s">
        <v>55</v>
      </c>
      <c r="E1018" s="5">
        <v>-27715</v>
      </c>
      <c r="F1018" s="3" t="s">
        <v>470</v>
      </c>
      <c r="G1018" s="3" t="s">
        <v>28</v>
      </c>
      <c r="H1018" s="2" t="s">
        <v>29</v>
      </c>
      <c r="I1018" s="2" t="s">
        <v>2663</v>
      </c>
      <c r="J1018" s="3" t="str">
        <f>HYPERLINK("https://www.boe.es/gazeta/dias/1824/02/12/pdfs/GMD-1824-20.pdf#page=4","Abrir facsímil")</f>
        <v>Abrir facsímil</v>
      </c>
      <c r="K1018" s="3" t="s">
        <v>31</v>
      </c>
    </row>
    <row r="1019" spans="1:11" ht="42" customHeight="1">
      <c r="A1019" s="2" t="s">
        <v>2664</v>
      </c>
      <c r="B1019" s="2" t="s">
        <v>2665</v>
      </c>
      <c r="C1019" s="2" t="s">
        <v>34</v>
      </c>
      <c r="D1019" s="2" t="s">
        <v>35</v>
      </c>
      <c r="E1019" s="5">
        <v>-27629</v>
      </c>
      <c r="F1019" s="3" t="s">
        <v>429</v>
      </c>
      <c r="G1019" s="3" t="s">
        <v>28</v>
      </c>
      <c r="H1019" s="2" t="s">
        <v>29</v>
      </c>
      <c r="I1019" s="2" t="s">
        <v>2666</v>
      </c>
      <c r="J1019" s="3" t="str">
        <f>HYPERLINK("https://www.boe.es/gazeta/dias/1824/05/08/pdfs/GMD-1824-59.pdf#page=4","Abrir facsímil")</f>
        <v>Abrir facsímil</v>
      </c>
      <c r="K1019" s="3" t="s">
        <v>31</v>
      </c>
    </row>
    <row r="1020" spans="1:11" ht="42" customHeight="1">
      <c r="A1020" s="2" t="s">
        <v>2667</v>
      </c>
      <c r="B1020" s="2" t="s">
        <v>2668</v>
      </c>
      <c r="C1020" s="2" t="s">
        <v>155</v>
      </c>
      <c r="D1020" s="2" t="s">
        <v>18</v>
      </c>
      <c r="E1020" s="5">
        <v>-27454</v>
      </c>
      <c r="F1020" s="3" t="s">
        <v>318</v>
      </c>
      <c r="G1020" s="3" t="s">
        <v>37</v>
      </c>
      <c r="H1020" s="2" t="s">
        <v>29</v>
      </c>
      <c r="I1020" s="2" t="s">
        <v>2669</v>
      </c>
      <c r="J1020" s="3" t="str">
        <f>HYPERLINK("https://www.boe.es/gazeta/dias/1824/10/30/pdfs/GMD-1824-138.pdf#page=3","Abrir facsímil")</f>
        <v>Abrir facsímil</v>
      </c>
      <c r="K1020" s="3" t="s">
        <v>31</v>
      </c>
    </row>
    <row r="1021" spans="1:11" ht="42" customHeight="1">
      <c r="A1021" s="2" t="s">
        <v>2670</v>
      </c>
      <c r="B1021" s="2" t="s">
        <v>2671</v>
      </c>
      <c r="C1021" s="2" t="s">
        <v>54</v>
      </c>
      <c r="D1021" s="2" t="s">
        <v>55</v>
      </c>
      <c r="E1021" s="5">
        <v>-27470</v>
      </c>
      <c r="F1021" s="3" t="s">
        <v>89</v>
      </c>
      <c r="G1021" s="3" t="s">
        <v>37</v>
      </c>
      <c r="H1021" s="2" t="s">
        <v>29</v>
      </c>
      <c r="I1021" s="2" t="s">
        <v>2672</v>
      </c>
      <c r="J1021" s="3" t="str">
        <f>HYPERLINK("https://www.boe.es/gazeta/dias/1824/10/14/pdfs/GMD-1824-131.pdf#page=3","Abrir facsímil")</f>
        <v>Abrir facsímil</v>
      </c>
      <c r="K1021" s="3" t="s">
        <v>31</v>
      </c>
    </row>
    <row r="1022" spans="1:11" ht="42" customHeight="1">
      <c r="A1022" s="2" t="s">
        <v>2673</v>
      </c>
      <c r="B1022" s="2" t="s">
        <v>2673</v>
      </c>
      <c r="C1022" s="2" t="s">
        <v>54</v>
      </c>
      <c r="D1022" s="2" t="s">
        <v>55</v>
      </c>
      <c r="E1022" s="5">
        <v>-27409</v>
      </c>
      <c r="F1022" s="3" t="s">
        <v>85</v>
      </c>
      <c r="G1022" s="3" t="s">
        <v>28</v>
      </c>
      <c r="H1022" s="2" t="s">
        <v>29</v>
      </c>
      <c r="I1022" s="2" t="s">
        <v>2674</v>
      </c>
      <c r="J1022" s="3" t="str">
        <f>HYPERLINK("https://www.boe.es/gazeta/dias/1824/12/14/pdfs/GMD-1824-157.pdf#page=4","Abrir facsímil")</f>
        <v>Abrir facsímil</v>
      </c>
      <c r="K1022" s="3" t="s">
        <v>31</v>
      </c>
    </row>
    <row r="1023" spans="1:11" ht="42" customHeight="1">
      <c r="A1023" s="2" t="s">
        <v>2675</v>
      </c>
      <c r="B1023" s="2" t="s">
        <v>2676</v>
      </c>
      <c r="C1023" s="2" t="s">
        <v>54</v>
      </c>
      <c r="D1023" s="2" t="s">
        <v>55</v>
      </c>
      <c r="E1023" s="5">
        <v>-27409</v>
      </c>
      <c r="F1023" s="3" t="s">
        <v>85</v>
      </c>
      <c r="G1023" s="3" t="s">
        <v>28</v>
      </c>
      <c r="H1023" s="2" t="s">
        <v>29</v>
      </c>
      <c r="I1023" s="2" t="s">
        <v>2677</v>
      </c>
      <c r="J1023" s="3" t="str">
        <f>HYPERLINK("https://www.boe.es/gazeta/dias/1824/12/14/pdfs/GMD-1824-157.pdf#page=4","Abrir facsímil")</f>
        <v>Abrir facsímil</v>
      </c>
      <c r="K1023" s="3" t="s">
        <v>31</v>
      </c>
    </row>
    <row r="1024" spans="1:11" ht="42" customHeight="1">
      <c r="A1024" s="2" t="s">
        <v>2678</v>
      </c>
      <c r="B1024" s="2" t="s">
        <v>2679</v>
      </c>
      <c r="C1024" s="2" t="s">
        <v>34</v>
      </c>
      <c r="D1024" s="2" t="s">
        <v>35</v>
      </c>
      <c r="E1024" s="5">
        <v>-27470</v>
      </c>
      <c r="F1024" s="3" t="s">
        <v>89</v>
      </c>
      <c r="G1024" s="3" t="s">
        <v>37</v>
      </c>
      <c r="H1024" s="2" t="s">
        <v>29</v>
      </c>
      <c r="I1024" s="2" t="s">
        <v>2680</v>
      </c>
      <c r="J1024" s="3" t="str">
        <f>HYPERLINK("https://www.boe.es/gazeta/dias/1824/10/14/pdfs/GMD-1824-131.pdf#page=3","Abrir facsímil")</f>
        <v>Abrir facsímil</v>
      </c>
      <c r="K1024" s="3" t="s">
        <v>31</v>
      </c>
    </row>
    <row r="1025" spans="1:11" ht="42" customHeight="1">
      <c r="A1025" s="2" t="s">
        <v>2681</v>
      </c>
      <c r="B1025" s="2" t="s">
        <v>2682</v>
      </c>
      <c r="C1025" s="2" t="s">
        <v>49</v>
      </c>
      <c r="D1025" s="2" t="s">
        <v>18</v>
      </c>
      <c r="E1025" s="5">
        <v>-27428</v>
      </c>
      <c r="F1025" s="3" t="s">
        <v>81</v>
      </c>
      <c r="G1025" s="3" t="s">
        <v>28</v>
      </c>
      <c r="H1025" s="2" t="s">
        <v>29</v>
      </c>
      <c r="I1025" s="2" t="s">
        <v>2683</v>
      </c>
      <c r="J1025" s="3" t="str">
        <f>HYPERLINK("https://www.boe.es/gazeta/dias/1824/11/25/pdfs/GMD-1824-149.pdf#page=4","Abrir facsímil")</f>
        <v>Abrir facsímil</v>
      </c>
      <c r="K1025" s="3" t="s">
        <v>31</v>
      </c>
    </row>
    <row r="1026" spans="1:11" ht="42" customHeight="1">
      <c r="A1026" s="2" t="s">
        <v>2684</v>
      </c>
      <c r="B1026" s="2" t="s">
        <v>2685</v>
      </c>
      <c r="C1026" s="2" t="s">
        <v>54</v>
      </c>
      <c r="D1026" s="2" t="s">
        <v>55</v>
      </c>
      <c r="E1026" s="5">
        <v>-27442</v>
      </c>
      <c r="F1026" s="3" t="s">
        <v>1063</v>
      </c>
      <c r="G1026" s="3" t="s">
        <v>28</v>
      </c>
      <c r="H1026" s="2" t="s">
        <v>29</v>
      </c>
      <c r="I1026" s="2" t="s">
        <v>2686</v>
      </c>
      <c r="J1026" s="3" t="str">
        <f>HYPERLINK("https://www.boe.es/gazeta/dias/1824/11/11/pdfs/GMD-1824-143.pdf#page=4","Abrir facsímil")</f>
        <v>Abrir facsímil</v>
      </c>
      <c r="K1026" s="3" t="s">
        <v>31</v>
      </c>
    </row>
    <row r="1027" spans="1:11" ht="42" customHeight="1">
      <c r="A1027" s="2" t="s">
        <v>2687</v>
      </c>
      <c r="B1027" s="2" t="s">
        <v>2688</v>
      </c>
      <c r="C1027" s="2" t="s">
        <v>54</v>
      </c>
      <c r="D1027" s="2" t="s">
        <v>55</v>
      </c>
      <c r="E1027" s="5">
        <v>-27395</v>
      </c>
      <c r="F1027" s="3" t="s">
        <v>817</v>
      </c>
      <c r="G1027" s="3" t="s">
        <v>37</v>
      </c>
      <c r="H1027" s="2" t="s">
        <v>29</v>
      </c>
      <c r="I1027" s="2" t="s">
        <v>2689</v>
      </c>
      <c r="J1027" s="3" t="str">
        <f>HYPERLINK("https://www.boe.es/gazeta/dias/1824/12/28/pdfs/GMD-1824-163.pdf#page=3","Abrir facsímil")</f>
        <v>Abrir facsímil</v>
      </c>
      <c r="K1027" s="3" t="s">
        <v>31</v>
      </c>
    </row>
    <row r="1028" spans="1:11" ht="42" customHeight="1">
      <c r="A1028" s="2" t="s">
        <v>2690</v>
      </c>
      <c r="B1028" s="2" t="s">
        <v>2691</v>
      </c>
      <c r="C1028" s="2" t="s">
        <v>34</v>
      </c>
      <c r="D1028" s="2" t="s">
        <v>35</v>
      </c>
      <c r="E1028" s="5">
        <v>-27584</v>
      </c>
      <c r="F1028" s="3" t="s">
        <v>68</v>
      </c>
      <c r="G1028" s="3" t="s">
        <v>28</v>
      </c>
      <c r="H1028" s="2" t="s">
        <v>29</v>
      </c>
      <c r="I1028" s="2" t="s">
        <v>2692</v>
      </c>
      <c r="J1028" s="3" t="str">
        <f>HYPERLINK("https://www.boe.es/gazeta/dias/1824/06/22/pdfs/GMD-1824-79.pdf#page=4","Abrir facsímil")</f>
        <v>Abrir facsímil</v>
      </c>
      <c r="K1028" s="3" t="s">
        <v>31</v>
      </c>
    </row>
    <row r="1029" spans="1:11" ht="42" customHeight="1">
      <c r="A1029" s="2" t="s">
        <v>2693</v>
      </c>
      <c r="B1029" s="2" t="s">
        <v>2694</v>
      </c>
      <c r="C1029" s="2" t="s">
        <v>54</v>
      </c>
      <c r="D1029" s="2" t="s">
        <v>55</v>
      </c>
      <c r="E1029" s="5">
        <v>-27689</v>
      </c>
      <c r="F1029" s="3" t="s">
        <v>200</v>
      </c>
      <c r="G1029" s="3" t="s">
        <v>37</v>
      </c>
      <c r="H1029" s="2" t="s">
        <v>29</v>
      </c>
      <c r="I1029" s="2" t="s">
        <v>2695</v>
      </c>
      <c r="J1029" s="3" t="str">
        <f>HYPERLINK("https://www.boe.es/gazeta/dias/1824/03/09/pdfs/GMD-1824-31.pdf#page=3","Abrir facsímil")</f>
        <v>Abrir facsímil</v>
      </c>
      <c r="K1029" s="3" t="s">
        <v>31</v>
      </c>
    </row>
    <row r="1030" spans="1:11" ht="42" customHeight="1">
      <c r="A1030" s="2" t="s">
        <v>2696</v>
      </c>
      <c r="B1030" s="2" t="s">
        <v>2697</v>
      </c>
      <c r="C1030" s="2" t="s">
        <v>54</v>
      </c>
      <c r="D1030" s="2" t="s">
        <v>55</v>
      </c>
      <c r="E1030" s="5">
        <v>-27699</v>
      </c>
      <c r="F1030" s="3" t="s">
        <v>189</v>
      </c>
      <c r="G1030" s="3" t="s">
        <v>104</v>
      </c>
      <c r="H1030" s="2" t="s">
        <v>21</v>
      </c>
      <c r="I1030" s="2" t="s">
        <v>2698</v>
      </c>
      <c r="J1030" s="3" t="str">
        <f>HYPERLINK("https://www.boe.es/gazeta/dias/1824/02/28/pdfs/GMD-1824-27.pdf#page=1","Abrir facsímil")</f>
        <v>Abrir facsímil</v>
      </c>
      <c r="K1030" s="3" t="s">
        <v>23</v>
      </c>
    </row>
    <row r="1031" spans="1:11" ht="42" customHeight="1">
      <c r="A1031" s="2" t="s">
        <v>2699</v>
      </c>
      <c r="B1031" s="2" t="s">
        <v>2700</v>
      </c>
      <c r="C1031" s="2" t="s">
        <v>54</v>
      </c>
      <c r="D1031" s="2" t="s">
        <v>55</v>
      </c>
      <c r="E1031" s="5">
        <v>-27636</v>
      </c>
      <c r="F1031" s="3" t="s">
        <v>910</v>
      </c>
      <c r="G1031" s="3" t="s">
        <v>37</v>
      </c>
      <c r="H1031" s="2" t="s">
        <v>29</v>
      </c>
      <c r="I1031" s="2" t="s">
        <v>2701</v>
      </c>
      <c r="J1031" s="3" t="str">
        <f>HYPERLINK("https://www.boe.es/gazeta/dias/1824/05/01/pdfs/GMD-1824-56.pdf#page=3","Abrir facsímil")</f>
        <v>Abrir facsímil</v>
      </c>
      <c r="K1031" s="3" t="s">
        <v>31</v>
      </c>
    </row>
    <row r="1032" spans="1:11" ht="42" customHeight="1">
      <c r="A1032" s="2" t="s">
        <v>2702</v>
      </c>
      <c r="B1032" s="2" t="s">
        <v>2702</v>
      </c>
      <c r="C1032" s="2" t="s">
        <v>17</v>
      </c>
      <c r="D1032" s="2" t="s">
        <v>18</v>
      </c>
      <c r="E1032" s="5">
        <v>-27461</v>
      </c>
      <c r="F1032" s="3" t="s">
        <v>1345</v>
      </c>
      <c r="G1032" s="3" t="s">
        <v>28</v>
      </c>
      <c r="H1032" s="2" t="s">
        <v>29</v>
      </c>
      <c r="I1032" s="2" t="s">
        <v>2703</v>
      </c>
      <c r="J1032" s="3" t="str">
        <f>HYPERLINK("https://www.boe.es/gazeta/dias/1824/10/23/pdfs/GMD-1824-135.pdf#page=4","Abrir facsímil")</f>
        <v>Abrir facsímil</v>
      </c>
      <c r="K1032" s="3" t="s">
        <v>31</v>
      </c>
    </row>
    <row r="1033" spans="1:11" ht="42" customHeight="1">
      <c r="A1033" s="2" t="s">
        <v>2704</v>
      </c>
      <c r="B1033" s="2" t="s">
        <v>2705</v>
      </c>
      <c r="C1033" s="2" t="s">
        <v>155</v>
      </c>
      <c r="D1033" s="2" t="s">
        <v>18</v>
      </c>
      <c r="E1033" s="5">
        <v>-27416</v>
      </c>
      <c r="F1033" s="3" t="s">
        <v>115</v>
      </c>
      <c r="G1033" s="3" t="s">
        <v>37</v>
      </c>
      <c r="H1033" s="2" t="s">
        <v>29</v>
      </c>
      <c r="I1033" s="2" t="s">
        <v>2706</v>
      </c>
      <c r="J1033" s="3" t="str">
        <f>HYPERLINK("https://www.boe.es/gazeta/dias/1824/12/07/pdfs/GMD-1824-154.pdf#page=3","Abrir facsímil")</f>
        <v>Abrir facsímil</v>
      </c>
      <c r="K1033" s="3" t="s">
        <v>31</v>
      </c>
    </row>
    <row r="1034" spans="1:11" ht="42" customHeight="1">
      <c r="A1034" s="2" t="s">
        <v>2707</v>
      </c>
      <c r="B1034" s="2" t="s">
        <v>2708</v>
      </c>
      <c r="C1034" s="2" t="s">
        <v>49</v>
      </c>
      <c r="D1034" s="2" t="s">
        <v>18</v>
      </c>
      <c r="E1034" s="5">
        <v>-27454</v>
      </c>
      <c r="F1034" s="3" t="s">
        <v>318</v>
      </c>
      <c r="G1034" s="3" t="s">
        <v>90</v>
      </c>
      <c r="H1034" s="2" t="s">
        <v>29</v>
      </c>
      <c r="I1034" s="2" t="s">
        <v>2709</v>
      </c>
      <c r="J1034" s="3" t="str">
        <f>HYPERLINK("https://www.boe.es/gazeta/dias/1824/10/30/pdfs/GMD-1824-138.pdf#page=2","Abrir facsímil")</f>
        <v>Abrir facsímil</v>
      </c>
      <c r="K1034" s="3" t="s">
        <v>31</v>
      </c>
    </row>
    <row r="1035" spans="1:11" ht="42" customHeight="1">
      <c r="A1035" s="2" t="s">
        <v>2710</v>
      </c>
      <c r="B1035" s="2" t="s">
        <v>2711</v>
      </c>
      <c r="C1035" s="2" t="s">
        <v>72</v>
      </c>
      <c r="D1035" s="2" t="s">
        <v>18</v>
      </c>
      <c r="E1035" s="5">
        <v>-27409</v>
      </c>
      <c r="F1035" s="3" t="s">
        <v>85</v>
      </c>
      <c r="G1035" s="3" t="s">
        <v>28</v>
      </c>
      <c r="H1035" s="2" t="s">
        <v>29</v>
      </c>
      <c r="I1035" s="2" t="s">
        <v>2712</v>
      </c>
      <c r="J1035" s="3" t="str">
        <f>HYPERLINK("https://www.boe.es/gazeta/dias/1824/12/14/pdfs/GMD-1824-157.pdf#page=4","Abrir facsímil")</f>
        <v>Abrir facsímil</v>
      </c>
      <c r="K1035" s="3" t="s">
        <v>31</v>
      </c>
    </row>
    <row r="1036" spans="1:11" ht="42" customHeight="1">
      <c r="A1036" s="2" t="s">
        <v>2713</v>
      </c>
      <c r="B1036" s="2" t="s">
        <v>2714</v>
      </c>
      <c r="C1036" s="2" t="s">
        <v>34</v>
      </c>
      <c r="D1036" s="2" t="s">
        <v>35</v>
      </c>
      <c r="E1036" s="5">
        <v>-27559</v>
      </c>
      <c r="F1036" s="3" t="s">
        <v>1980</v>
      </c>
      <c r="G1036" s="3" t="s">
        <v>28</v>
      </c>
      <c r="H1036" s="2" t="s">
        <v>29</v>
      </c>
      <c r="I1036" s="2" t="s">
        <v>2715</v>
      </c>
      <c r="J1036" s="3" t="str">
        <f>HYPERLINK("https://www.boe.es/gazeta/dias/1824/07/17/pdfs/GMD-1824-90.pdf#page=4","Abrir facsímil")</f>
        <v>Abrir facsímil</v>
      </c>
      <c r="K1036" s="3" t="s">
        <v>31</v>
      </c>
    </row>
    <row r="1037" spans="1:11" ht="42" customHeight="1">
      <c r="A1037" s="2" t="s">
        <v>2716</v>
      </c>
      <c r="B1037" s="2" t="s">
        <v>2717</v>
      </c>
      <c r="C1037" s="2" t="s">
        <v>17</v>
      </c>
      <c r="D1037" s="2" t="s">
        <v>18</v>
      </c>
      <c r="E1037" s="5">
        <v>-27512</v>
      </c>
      <c r="F1037" s="3" t="s">
        <v>36</v>
      </c>
      <c r="G1037" s="3" t="s">
        <v>37</v>
      </c>
      <c r="H1037" s="2" t="s">
        <v>29</v>
      </c>
      <c r="I1037" s="2" t="s">
        <v>2718</v>
      </c>
      <c r="J1037" s="3" t="str">
        <f>HYPERLINK("https://www.boe.es/gazeta/dias/1824/09/02/pdfs/GMD-1824-113.pdf#page=3","Abrir facsímil")</f>
        <v>Abrir facsímil</v>
      </c>
      <c r="K1037" s="3" t="s">
        <v>31</v>
      </c>
    </row>
    <row r="1038" spans="1:11" ht="42" customHeight="1">
      <c r="A1038" s="2" t="s">
        <v>2719</v>
      </c>
      <c r="B1038" s="2" t="s">
        <v>2720</v>
      </c>
      <c r="C1038" s="2" t="s">
        <v>26</v>
      </c>
      <c r="D1038" s="2" t="s">
        <v>18</v>
      </c>
      <c r="E1038" s="5">
        <v>-27526</v>
      </c>
      <c r="F1038" s="3" t="s">
        <v>144</v>
      </c>
      <c r="G1038" s="3" t="s">
        <v>28</v>
      </c>
      <c r="H1038" s="2" t="s">
        <v>29</v>
      </c>
      <c r="I1038" s="2" t="s">
        <v>2721</v>
      </c>
      <c r="J1038" s="3" t="str">
        <f>HYPERLINK("https://www.boe.es/gazeta/dias/1824/08/19/pdfs/GMD-1824-104.pdf#page=4","Abrir facsímil")</f>
        <v>Abrir facsímil</v>
      </c>
      <c r="K1038" s="3" t="s">
        <v>31</v>
      </c>
    </row>
    <row r="1039" spans="1:11" ht="42" customHeight="1">
      <c r="A1039" s="2" t="s">
        <v>2722</v>
      </c>
      <c r="B1039" s="2" t="s">
        <v>2723</v>
      </c>
      <c r="C1039" s="2" t="s">
        <v>17</v>
      </c>
      <c r="D1039" s="2" t="s">
        <v>18</v>
      </c>
      <c r="E1039" s="5">
        <v>-27414</v>
      </c>
      <c r="F1039" s="3" t="s">
        <v>179</v>
      </c>
      <c r="G1039" s="3" t="s">
        <v>37</v>
      </c>
      <c r="H1039" s="2" t="s">
        <v>29</v>
      </c>
      <c r="I1039" s="2" t="s">
        <v>2724</v>
      </c>
      <c r="J1039" s="3" t="str">
        <f>HYPERLINK("https://www.boe.es/gazeta/dias/1824/12/09/pdfs/GMD-1824-155.pdf#page=3","Abrir facsímil")</f>
        <v>Abrir facsímil</v>
      </c>
      <c r="K1039" s="3" t="s">
        <v>31</v>
      </c>
    </row>
    <row r="1040" spans="1:11" ht="42" customHeight="1">
      <c r="A1040" s="2" t="s">
        <v>2725</v>
      </c>
      <c r="B1040" s="2" t="s">
        <v>2726</v>
      </c>
      <c r="C1040" s="2" t="s">
        <v>54</v>
      </c>
      <c r="D1040" s="2" t="s">
        <v>55</v>
      </c>
      <c r="E1040" s="5">
        <v>-27514</v>
      </c>
      <c r="F1040" s="3" t="s">
        <v>1044</v>
      </c>
      <c r="G1040" s="3" t="s">
        <v>37</v>
      </c>
      <c r="H1040" s="2" t="s">
        <v>29</v>
      </c>
      <c r="I1040" s="2" t="s">
        <v>2727</v>
      </c>
      <c r="J1040" s="3" t="str">
        <f>HYPERLINK("https://www.boe.es/gazeta/dias/1824/08/31/pdfs/GMD-1824-112.pdf#page=3","Abrir facsímil")</f>
        <v>Abrir facsímil</v>
      </c>
      <c r="K1040" s="3" t="s">
        <v>31</v>
      </c>
    </row>
    <row r="1041" spans="1:11" ht="42" customHeight="1">
      <c r="A1041" s="2" t="s">
        <v>2728</v>
      </c>
      <c r="B1041" s="2" t="s">
        <v>2729</v>
      </c>
      <c r="C1041" s="2" t="s">
        <v>54</v>
      </c>
      <c r="D1041" s="2" t="s">
        <v>590</v>
      </c>
      <c r="E1041" s="5">
        <v>-27521</v>
      </c>
      <c r="F1041" s="3" t="s">
        <v>2730</v>
      </c>
      <c r="G1041" s="3" t="s">
        <v>104</v>
      </c>
      <c r="H1041" s="2" t="s">
        <v>29</v>
      </c>
      <c r="I1041" s="2" t="s">
        <v>2731</v>
      </c>
      <c r="J1041" s="3" t="str">
        <f>HYPERLINK("https://www.boe.es/gazeta/dias/1824/08/24/pdfs/GMD-1824-108E.pdf#page=1","Abrir facsímil")</f>
        <v>Abrir facsímil</v>
      </c>
      <c r="K1041" s="3" t="s">
        <v>31</v>
      </c>
    </row>
    <row r="1042" spans="1:11" ht="42" customHeight="1">
      <c r="A1042" s="2" t="s">
        <v>2728</v>
      </c>
      <c r="B1042" s="2" t="s">
        <v>2729</v>
      </c>
      <c r="C1042" s="2" t="s">
        <v>54</v>
      </c>
      <c r="D1042" s="2" t="s">
        <v>55</v>
      </c>
      <c r="E1042" s="5">
        <v>-27400</v>
      </c>
      <c r="F1042" s="3" t="s">
        <v>108</v>
      </c>
      <c r="G1042" s="3" t="s">
        <v>28</v>
      </c>
      <c r="H1042" s="2" t="s">
        <v>29</v>
      </c>
      <c r="I1042" s="2" t="s">
        <v>2732</v>
      </c>
      <c r="J1042" s="3" t="str">
        <f>HYPERLINK("https://www.boe.es/gazeta/dias/1824/12/23/pdfs/GMD-1824-161.pdf#page=4","Abrir facsímil")</f>
        <v>Abrir facsímil</v>
      </c>
      <c r="K1042" s="3" t="s">
        <v>31</v>
      </c>
    </row>
    <row r="1043" spans="1:11" ht="42" customHeight="1">
      <c r="A1043" s="2" t="s">
        <v>2733</v>
      </c>
      <c r="B1043" s="2" t="s">
        <v>2734</v>
      </c>
      <c r="C1043" s="2" t="s">
        <v>34</v>
      </c>
      <c r="D1043" s="2" t="s">
        <v>35</v>
      </c>
      <c r="E1043" s="5">
        <v>-27745</v>
      </c>
      <c r="F1043" s="3" t="s">
        <v>1104</v>
      </c>
      <c r="G1043" s="3" t="s">
        <v>104</v>
      </c>
      <c r="H1043" s="2" t="s">
        <v>29</v>
      </c>
      <c r="I1043" s="2" t="s">
        <v>2735</v>
      </c>
      <c r="J1043" s="3" t="str">
        <f>HYPERLINK("https://www.boe.es/gazeta/dias/1824/01/13/pdfs/GMD-1824-6.pdf#page=1","Abrir facsímil")</f>
        <v>Abrir facsímil</v>
      </c>
      <c r="K1043" s="3" t="s">
        <v>31</v>
      </c>
    </row>
    <row r="1044" spans="1:11" ht="42" customHeight="1">
      <c r="A1044" s="2" t="s">
        <v>2733</v>
      </c>
      <c r="B1044" s="2" t="s">
        <v>2734</v>
      </c>
      <c r="C1044" s="2" t="s">
        <v>54</v>
      </c>
      <c r="D1044" s="2" t="s">
        <v>55</v>
      </c>
      <c r="E1044" s="5">
        <v>-27731</v>
      </c>
      <c r="F1044" s="3" t="s">
        <v>1284</v>
      </c>
      <c r="G1044" s="3" t="s">
        <v>104</v>
      </c>
      <c r="H1044" s="2" t="s">
        <v>29</v>
      </c>
      <c r="I1044" s="2" t="s">
        <v>2736</v>
      </c>
      <c r="J1044" s="3" t="str">
        <f>HYPERLINK("https://www.boe.es/gazeta/dias/1824/01/27/pdfs/GMD-1824-12.pdf#page=1","Abrir facsímil")</f>
        <v>Abrir facsímil</v>
      </c>
      <c r="K1044" s="3" t="s">
        <v>31</v>
      </c>
    </row>
    <row r="1045" spans="1:11" ht="42" customHeight="1">
      <c r="A1045" s="2" t="s">
        <v>2733</v>
      </c>
      <c r="B1045" s="2" t="s">
        <v>2734</v>
      </c>
      <c r="C1045" s="2" t="s">
        <v>54</v>
      </c>
      <c r="D1045" s="2" t="s">
        <v>55</v>
      </c>
      <c r="E1045" s="5">
        <v>-27729</v>
      </c>
      <c r="F1045" s="3" t="s">
        <v>573</v>
      </c>
      <c r="G1045" s="3" t="s">
        <v>104</v>
      </c>
      <c r="H1045" s="2" t="s">
        <v>29</v>
      </c>
      <c r="I1045" s="2" t="s">
        <v>2737</v>
      </c>
      <c r="J1045" s="3" t="str">
        <f>HYPERLINK("https://www.boe.es/gazeta/dias/1824/01/29/pdfs/GMD-1824-13.pdf#page=1","Abrir facsímil")</f>
        <v>Abrir facsímil</v>
      </c>
      <c r="K1045" s="3" t="s">
        <v>31</v>
      </c>
    </row>
    <row r="1046" spans="1:11" ht="42" customHeight="1">
      <c r="A1046" s="2" t="s">
        <v>2733</v>
      </c>
      <c r="B1046" s="2" t="s">
        <v>2734</v>
      </c>
      <c r="C1046" s="2" t="s">
        <v>54</v>
      </c>
      <c r="D1046" s="2" t="s">
        <v>55</v>
      </c>
      <c r="E1046" s="5">
        <v>-27724</v>
      </c>
      <c r="F1046" s="3" t="s">
        <v>708</v>
      </c>
      <c r="G1046" s="3" t="s">
        <v>104</v>
      </c>
      <c r="H1046" s="2" t="s">
        <v>29</v>
      </c>
      <c r="I1046" s="2" t="s">
        <v>2738</v>
      </c>
      <c r="J1046" s="3" t="str">
        <f>HYPERLINK("https://www.boe.es/gazeta/dias/1824/02/03/pdfs/GMD-1824-16.pdf#page=1","Abrir facsímil")</f>
        <v>Abrir facsímil</v>
      </c>
      <c r="K1046" s="3" t="s">
        <v>31</v>
      </c>
    </row>
    <row r="1047" spans="1:11" ht="42" customHeight="1">
      <c r="A1047" s="2" t="s">
        <v>2733</v>
      </c>
      <c r="B1047" s="2" t="s">
        <v>2734</v>
      </c>
      <c r="C1047" s="2" t="s">
        <v>54</v>
      </c>
      <c r="D1047" s="2" t="s">
        <v>55</v>
      </c>
      <c r="E1047" s="5">
        <v>-27682</v>
      </c>
      <c r="F1047" s="3" t="s">
        <v>2095</v>
      </c>
      <c r="G1047" s="3" t="s">
        <v>90</v>
      </c>
      <c r="H1047" s="2" t="s">
        <v>29</v>
      </c>
      <c r="I1047" s="2" t="s">
        <v>2739</v>
      </c>
      <c r="J1047" s="3" t="str">
        <f>HYPERLINK("https://www.boe.es/gazeta/dias/1824/03/16/pdfs/GMD-1824-34.pdf#page=2","Abrir facsímil")</f>
        <v>Abrir facsímil</v>
      </c>
      <c r="K1047" s="3" t="s">
        <v>31</v>
      </c>
    </row>
    <row r="1048" spans="1:11" ht="42" customHeight="1">
      <c r="A1048" s="2" t="s">
        <v>2733</v>
      </c>
      <c r="B1048" s="2" t="s">
        <v>2734</v>
      </c>
      <c r="C1048" s="2" t="s">
        <v>54</v>
      </c>
      <c r="D1048" s="2" t="s">
        <v>55</v>
      </c>
      <c r="E1048" s="5">
        <v>-27638</v>
      </c>
      <c r="F1048" s="3" t="s">
        <v>456</v>
      </c>
      <c r="G1048" s="3" t="s">
        <v>104</v>
      </c>
      <c r="H1048" s="2" t="s">
        <v>29</v>
      </c>
      <c r="I1048" s="2" t="s">
        <v>2740</v>
      </c>
      <c r="J1048" s="3" t="str">
        <f>HYPERLINK("https://www.boe.es/gazeta/dias/1824/04/29/pdfs/GMD-1824-55.pdf#page=1","Abrir facsímil")</f>
        <v>Abrir facsímil</v>
      </c>
      <c r="K1048" s="3" t="s">
        <v>31</v>
      </c>
    </row>
    <row r="1049" spans="1:11" ht="42" customHeight="1">
      <c r="A1049" s="2" t="s">
        <v>2733</v>
      </c>
      <c r="B1049" s="2" t="s">
        <v>2734</v>
      </c>
      <c r="C1049" s="2" t="s">
        <v>54</v>
      </c>
      <c r="D1049" s="2" t="s">
        <v>55</v>
      </c>
      <c r="E1049" s="5">
        <v>-27622</v>
      </c>
      <c r="F1049" s="3" t="s">
        <v>2440</v>
      </c>
      <c r="G1049" s="3" t="s">
        <v>104</v>
      </c>
      <c r="H1049" s="2" t="s">
        <v>29</v>
      </c>
      <c r="I1049" s="2" t="s">
        <v>2741</v>
      </c>
      <c r="J1049" s="3" t="str">
        <f>HYPERLINK("https://www.boe.es/gazeta/dias/1824/05/15/pdfs/GMD-1824-62.pdf#page=1","Abrir facsímil")</f>
        <v>Abrir facsímil</v>
      </c>
      <c r="K1049" s="3" t="s">
        <v>31</v>
      </c>
    </row>
    <row r="1050" spans="1:11" ht="42" customHeight="1">
      <c r="A1050" s="2" t="s">
        <v>2733</v>
      </c>
      <c r="B1050" s="2" t="s">
        <v>2734</v>
      </c>
      <c r="C1050" s="2" t="s">
        <v>34</v>
      </c>
      <c r="D1050" s="2" t="s">
        <v>35</v>
      </c>
      <c r="E1050" s="5">
        <v>-27612</v>
      </c>
      <c r="F1050" s="3" t="s">
        <v>1383</v>
      </c>
      <c r="G1050" s="3" t="s">
        <v>104</v>
      </c>
      <c r="H1050" s="2" t="s">
        <v>29</v>
      </c>
      <c r="I1050" s="2" t="s">
        <v>2742</v>
      </c>
      <c r="J1050" s="3" t="str">
        <f>HYPERLINK("https://www.boe.es/gazeta/dias/1824/05/25/pdfs/GMD-1824-67.pdf#page=1","Abrir facsímil")</f>
        <v>Abrir facsímil</v>
      </c>
      <c r="K1050" s="3" t="s">
        <v>31</v>
      </c>
    </row>
    <row r="1051" spans="1:11" ht="42" customHeight="1">
      <c r="A1051" s="2" t="s">
        <v>2733</v>
      </c>
      <c r="B1051" s="2" t="s">
        <v>2734</v>
      </c>
      <c r="C1051" s="2" t="s">
        <v>54</v>
      </c>
      <c r="D1051" s="2" t="s">
        <v>55</v>
      </c>
      <c r="E1051" s="5">
        <v>-27603</v>
      </c>
      <c r="F1051" s="3" t="s">
        <v>682</v>
      </c>
      <c r="G1051" s="3" t="s">
        <v>104</v>
      </c>
      <c r="H1051" s="2" t="s">
        <v>29</v>
      </c>
      <c r="I1051" s="2" t="s">
        <v>2743</v>
      </c>
      <c r="J1051" s="3" t="str">
        <f>HYPERLINK("https://www.boe.es/gazeta/dias/1824/06/03/pdfs/GMD-1824-71.pdf#page=1","Abrir facsímil")</f>
        <v>Abrir facsímil</v>
      </c>
      <c r="K1051" s="3" t="s">
        <v>31</v>
      </c>
    </row>
    <row r="1052" spans="1:11" ht="42" customHeight="1">
      <c r="A1052" s="2" t="s">
        <v>2733</v>
      </c>
      <c r="B1052" s="2" t="s">
        <v>2734</v>
      </c>
      <c r="C1052" s="2" t="s">
        <v>54</v>
      </c>
      <c r="D1052" s="2" t="s">
        <v>55</v>
      </c>
      <c r="E1052" s="5">
        <v>-27591</v>
      </c>
      <c r="F1052" s="3" t="s">
        <v>1542</v>
      </c>
      <c r="G1052" s="3" t="s">
        <v>104</v>
      </c>
      <c r="H1052" s="2" t="s">
        <v>29</v>
      </c>
      <c r="I1052" s="2" t="s">
        <v>2744</v>
      </c>
      <c r="J1052" s="3" t="str">
        <f>HYPERLINK("https://www.boe.es/gazeta/dias/1824/06/15/pdfs/GMD-1824-76.pdf#page=1","Abrir facsímil")</f>
        <v>Abrir facsímil</v>
      </c>
      <c r="K1052" s="3" t="s">
        <v>31</v>
      </c>
    </row>
    <row r="1053" spans="1:11" ht="42" customHeight="1">
      <c r="A1053" s="2" t="s">
        <v>2733</v>
      </c>
      <c r="B1053" s="2" t="s">
        <v>2734</v>
      </c>
      <c r="C1053" s="2" t="s">
        <v>54</v>
      </c>
      <c r="D1053" s="2" t="s">
        <v>55</v>
      </c>
      <c r="E1053" s="5">
        <v>-27589</v>
      </c>
      <c r="F1053" s="3" t="s">
        <v>311</v>
      </c>
      <c r="G1053" s="3" t="s">
        <v>104</v>
      </c>
      <c r="H1053" s="2" t="s">
        <v>29</v>
      </c>
      <c r="I1053" s="2" t="s">
        <v>2745</v>
      </c>
      <c r="J1053" s="3" t="str">
        <f>HYPERLINK("https://www.boe.es/gazeta/dias/1824/06/17/pdfs/GMD-1824-77.pdf#page=1","Abrir facsímil")</f>
        <v>Abrir facsímil</v>
      </c>
      <c r="K1053" s="3" t="s">
        <v>31</v>
      </c>
    </row>
    <row r="1054" spans="1:11" ht="42" customHeight="1">
      <c r="A1054" s="2" t="s">
        <v>2733</v>
      </c>
      <c r="B1054" s="2" t="s">
        <v>2734</v>
      </c>
      <c r="C1054" s="2" t="s">
        <v>54</v>
      </c>
      <c r="D1054" s="2" t="s">
        <v>55</v>
      </c>
      <c r="E1054" s="5">
        <v>-27587</v>
      </c>
      <c r="F1054" s="3" t="s">
        <v>1500</v>
      </c>
      <c r="G1054" s="3" t="s">
        <v>104</v>
      </c>
      <c r="H1054" s="2" t="s">
        <v>29</v>
      </c>
      <c r="I1054" s="2" t="s">
        <v>2746</v>
      </c>
      <c r="J1054" s="3" t="str">
        <f>HYPERLINK("https://www.boe.es/gazeta/dias/1824/06/19/pdfs/GMD-1824-78.pdf#page=1","Abrir facsímil")</f>
        <v>Abrir facsímil</v>
      </c>
      <c r="K1054" s="3" t="s">
        <v>31</v>
      </c>
    </row>
    <row r="1055" spans="1:11" ht="42" customHeight="1">
      <c r="A1055" s="2" t="s">
        <v>2733</v>
      </c>
      <c r="B1055" s="2" t="s">
        <v>2734</v>
      </c>
      <c r="C1055" s="2" t="s">
        <v>34</v>
      </c>
      <c r="D1055" s="2" t="s">
        <v>35</v>
      </c>
      <c r="E1055" s="5">
        <v>-27584</v>
      </c>
      <c r="F1055" s="3" t="s">
        <v>68</v>
      </c>
      <c r="G1055" s="3" t="s">
        <v>104</v>
      </c>
      <c r="H1055" s="2" t="s">
        <v>29</v>
      </c>
      <c r="I1055" s="2" t="s">
        <v>2747</v>
      </c>
      <c r="J1055" s="3" t="str">
        <f>HYPERLINK("https://www.boe.es/gazeta/dias/1824/06/22/pdfs/GMD-1824-79.pdf#page=1","Abrir facsímil")</f>
        <v>Abrir facsímil</v>
      </c>
      <c r="K1055" s="3" t="s">
        <v>31</v>
      </c>
    </row>
    <row r="1056" spans="1:11" ht="42" customHeight="1">
      <c r="A1056" s="2" t="s">
        <v>2733</v>
      </c>
      <c r="B1056" s="2" t="s">
        <v>2734</v>
      </c>
      <c r="C1056" s="2" t="s">
        <v>54</v>
      </c>
      <c r="D1056" s="2" t="s">
        <v>55</v>
      </c>
      <c r="E1056" s="5">
        <v>-27577</v>
      </c>
      <c r="F1056" s="3" t="s">
        <v>1963</v>
      </c>
      <c r="G1056" s="3" t="s">
        <v>37</v>
      </c>
      <c r="H1056" s="2" t="s">
        <v>29</v>
      </c>
      <c r="I1056" s="2" t="s">
        <v>2748</v>
      </c>
      <c r="J1056" s="3" t="str">
        <f>HYPERLINK("https://www.boe.es/gazeta/dias/1824/06/29/pdfs/GMD-1824-82.pdf#page=3","Abrir facsímil")</f>
        <v>Abrir facsímil</v>
      </c>
      <c r="K1056" s="3" t="s">
        <v>31</v>
      </c>
    </row>
    <row r="1057" spans="1:11" ht="42" customHeight="1">
      <c r="A1057" s="2" t="s">
        <v>2733</v>
      </c>
      <c r="B1057" s="2" t="s">
        <v>2734</v>
      </c>
      <c r="C1057" s="2" t="s">
        <v>34</v>
      </c>
      <c r="D1057" s="2" t="s">
        <v>35</v>
      </c>
      <c r="E1057" s="5">
        <v>-27566</v>
      </c>
      <c r="F1057" s="3" t="s">
        <v>183</v>
      </c>
      <c r="G1057" s="3" t="s">
        <v>104</v>
      </c>
      <c r="H1057" s="2" t="s">
        <v>29</v>
      </c>
      <c r="I1057" s="2" t="s">
        <v>2749</v>
      </c>
      <c r="J1057" s="3" t="str">
        <f>HYPERLINK("https://www.boe.es/gazeta/dias/1824/07/10/pdfs/GMD-1824-87.pdf#page=1","Abrir facsímil")</f>
        <v>Abrir facsímil</v>
      </c>
      <c r="K1057" s="3" t="s">
        <v>31</v>
      </c>
    </row>
    <row r="1058" spans="1:11" ht="42" customHeight="1">
      <c r="A1058" s="2" t="s">
        <v>2733</v>
      </c>
      <c r="B1058" s="2" t="s">
        <v>2734</v>
      </c>
      <c r="C1058" s="2" t="s">
        <v>54</v>
      </c>
      <c r="D1058" s="2" t="s">
        <v>55</v>
      </c>
      <c r="E1058" s="5">
        <v>-27556</v>
      </c>
      <c r="F1058" s="3" t="s">
        <v>367</v>
      </c>
      <c r="G1058" s="3" t="s">
        <v>37</v>
      </c>
      <c r="H1058" s="2" t="s">
        <v>29</v>
      </c>
      <c r="I1058" s="2" t="s">
        <v>2750</v>
      </c>
      <c r="J1058" s="3" t="str">
        <f>HYPERLINK("https://www.boe.es/gazeta/dias/1824/07/20/pdfs/GMD-1824-91.pdf#page=3","Abrir facsímil")</f>
        <v>Abrir facsímil</v>
      </c>
      <c r="K1058" s="3" t="s">
        <v>31</v>
      </c>
    </row>
    <row r="1059" spans="1:11" ht="42" customHeight="1">
      <c r="A1059" s="2" t="s">
        <v>2733</v>
      </c>
      <c r="B1059" s="2" t="s">
        <v>2734</v>
      </c>
      <c r="C1059" s="2" t="s">
        <v>54</v>
      </c>
      <c r="D1059" s="2" t="s">
        <v>55</v>
      </c>
      <c r="E1059" s="5">
        <v>-27521</v>
      </c>
      <c r="F1059" s="3" t="s">
        <v>930</v>
      </c>
      <c r="G1059" s="3" t="s">
        <v>90</v>
      </c>
      <c r="H1059" s="2" t="s">
        <v>29</v>
      </c>
      <c r="I1059" s="2" t="s">
        <v>2751</v>
      </c>
      <c r="J1059" s="3" t="str">
        <f>HYPERLINK("https://www.boe.es/gazeta/dias/1824/08/24/pdfs/GMD-1824-106.pdf#page=2","Abrir facsímil")</f>
        <v>Abrir facsímil</v>
      </c>
      <c r="K1059" s="3" t="s">
        <v>31</v>
      </c>
    </row>
    <row r="1060" spans="1:11" ht="42" customHeight="1">
      <c r="A1060" s="2" t="s">
        <v>2733</v>
      </c>
      <c r="B1060" s="2" t="s">
        <v>2734</v>
      </c>
      <c r="C1060" s="2" t="s">
        <v>54</v>
      </c>
      <c r="D1060" s="2" t="s">
        <v>590</v>
      </c>
      <c r="E1060" s="5">
        <v>-27521</v>
      </c>
      <c r="F1060" s="3" t="s">
        <v>591</v>
      </c>
      <c r="G1060" s="3" t="s">
        <v>104</v>
      </c>
      <c r="H1060" s="2" t="s">
        <v>29</v>
      </c>
      <c r="I1060" s="2" t="s">
        <v>2752</v>
      </c>
      <c r="J1060" s="3" t="str">
        <f>HYPERLINK("https://www.boe.es/gazeta/dias/1824/08/24/pdfs/GMD-1824-107E.pdf#page=1","Abrir facsímil")</f>
        <v>Abrir facsímil</v>
      </c>
      <c r="K1060" s="3" t="s">
        <v>31</v>
      </c>
    </row>
    <row r="1061" spans="1:11" ht="42" customHeight="1">
      <c r="A1061" s="2" t="s">
        <v>2733</v>
      </c>
      <c r="B1061" s="2" t="s">
        <v>2734</v>
      </c>
      <c r="C1061" s="2" t="s">
        <v>34</v>
      </c>
      <c r="D1061" s="2" t="s">
        <v>35</v>
      </c>
      <c r="E1061" s="5">
        <v>-27519</v>
      </c>
      <c r="F1061" s="3" t="s">
        <v>766</v>
      </c>
      <c r="G1061" s="3" t="s">
        <v>90</v>
      </c>
      <c r="H1061" s="2" t="s">
        <v>29</v>
      </c>
      <c r="I1061" s="2" t="s">
        <v>2753</v>
      </c>
      <c r="J1061" s="3" t="str">
        <f>HYPERLINK("https://www.boe.es/gazeta/dias/1824/08/26/pdfs/GMD-1824-109.pdf#page=2","Abrir facsímil")</f>
        <v>Abrir facsímil</v>
      </c>
      <c r="K1061" s="3" t="s">
        <v>31</v>
      </c>
    </row>
    <row r="1062" spans="1:11" ht="42" customHeight="1">
      <c r="A1062" s="2" t="s">
        <v>2733</v>
      </c>
      <c r="B1062" s="2" t="s">
        <v>2734</v>
      </c>
      <c r="C1062" s="2" t="s">
        <v>54</v>
      </c>
      <c r="D1062" s="2" t="s">
        <v>55</v>
      </c>
      <c r="E1062" s="5">
        <v>-27517</v>
      </c>
      <c r="F1062" s="3" t="s">
        <v>173</v>
      </c>
      <c r="G1062" s="3" t="s">
        <v>2754</v>
      </c>
      <c r="H1062" s="2" t="s">
        <v>29</v>
      </c>
      <c r="I1062" s="2" t="s">
        <v>2755</v>
      </c>
      <c r="J1062" s="3" t="str">
        <f>HYPERLINK("https://www.boe.es/gazeta/dias/1824/08/28/pdfs/GMD-1824-110.pdf#page=1","Abrir facsímil")</f>
        <v>Abrir facsímil</v>
      </c>
      <c r="K1062" s="3" t="s">
        <v>31</v>
      </c>
    </row>
    <row r="1063" spans="1:11" ht="42" customHeight="1">
      <c r="A1063" s="2" t="s">
        <v>2733</v>
      </c>
      <c r="B1063" s="2" t="s">
        <v>2734</v>
      </c>
      <c r="C1063" s="2" t="s">
        <v>54</v>
      </c>
      <c r="D1063" s="2" t="s">
        <v>55</v>
      </c>
      <c r="E1063" s="5">
        <v>-27514</v>
      </c>
      <c r="F1063" s="3" t="s">
        <v>1044</v>
      </c>
      <c r="G1063" s="3" t="s">
        <v>37</v>
      </c>
      <c r="H1063" s="2" t="s">
        <v>29</v>
      </c>
      <c r="I1063" s="2" t="s">
        <v>2756</v>
      </c>
      <c r="J1063" s="3" t="str">
        <f>HYPERLINK("https://www.boe.es/gazeta/dias/1824/08/31/pdfs/GMD-1824-112.pdf#page=3","Abrir facsímil")</f>
        <v>Abrir facsímil</v>
      </c>
      <c r="K1063" s="3" t="s">
        <v>31</v>
      </c>
    </row>
    <row r="1064" spans="1:11" ht="42" customHeight="1">
      <c r="A1064" s="2" t="s">
        <v>2733</v>
      </c>
      <c r="B1064" s="2" t="s">
        <v>2734</v>
      </c>
      <c r="C1064" s="2" t="s">
        <v>54</v>
      </c>
      <c r="D1064" s="2" t="s">
        <v>55</v>
      </c>
      <c r="E1064" s="5">
        <v>-27482</v>
      </c>
      <c r="F1064" s="3" t="s">
        <v>1575</v>
      </c>
      <c r="G1064" s="3" t="s">
        <v>104</v>
      </c>
      <c r="H1064" s="2" t="s">
        <v>29</v>
      </c>
      <c r="I1064" s="2" t="s">
        <v>2757</v>
      </c>
      <c r="J1064" s="3" t="str">
        <f>HYPERLINK("https://www.boe.es/gazeta/dias/1824/10/02/pdfs/GMD-1824-126.pdf#page=1","Abrir facsímil")</f>
        <v>Abrir facsímil</v>
      </c>
      <c r="K1064" s="3" t="s">
        <v>31</v>
      </c>
    </row>
    <row r="1065" spans="1:11" ht="42" customHeight="1">
      <c r="A1065" s="2" t="s">
        <v>2733</v>
      </c>
      <c r="B1065" s="2" t="s">
        <v>2734</v>
      </c>
      <c r="C1065" s="2" t="s">
        <v>34</v>
      </c>
      <c r="D1065" s="2" t="s">
        <v>35</v>
      </c>
      <c r="E1065" s="5">
        <v>-27461</v>
      </c>
      <c r="F1065" s="3" t="s">
        <v>1345</v>
      </c>
      <c r="G1065" s="3" t="s">
        <v>104</v>
      </c>
      <c r="H1065" s="2" t="s">
        <v>29</v>
      </c>
      <c r="I1065" s="2" t="s">
        <v>2758</v>
      </c>
      <c r="J1065" s="3" t="str">
        <f>HYPERLINK("https://www.boe.es/gazeta/dias/1824/10/23/pdfs/GMD-1824-135.pdf#page=1","Abrir facsímil")</f>
        <v>Abrir facsímil</v>
      </c>
      <c r="K1065" s="3" t="s">
        <v>31</v>
      </c>
    </row>
    <row r="1066" spans="1:11" ht="42" customHeight="1">
      <c r="A1066" s="2" t="s">
        <v>2733</v>
      </c>
      <c r="B1066" s="2" t="s">
        <v>2734</v>
      </c>
      <c r="C1066" s="2" t="s">
        <v>54</v>
      </c>
      <c r="D1066" s="2" t="s">
        <v>55</v>
      </c>
      <c r="E1066" s="5">
        <v>-27444</v>
      </c>
      <c r="F1066" s="3" t="s">
        <v>1134</v>
      </c>
      <c r="G1066" s="3" t="s">
        <v>28</v>
      </c>
      <c r="H1066" s="2" t="s">
        <v>29</v>
      </c>
      <c r="I1066" s="2" t="s">
        <v>2759</v>
      </c>
      <c r="J1066" s="3" t="str">
        <f>HYPERLINK("https://www.boe.es/gazeta/dias/1824/11/09/pdfs/GMD-1824-142.pdf#page=4","Abrir facsímil")</f>
        <v>Abrir facsímil</v>
      </c>
      <c r="K1066" s="3" t="s">
        <v>31</v>
      </c>
    </row>
    <row r="1067" spans="1:11" ht="42" customHeight="1">
      <c r="A1067" s="2" t="s">
        <v>2733</v>
      </c>
      <c r="B1067" s="2" t="s">
        <v>2734</v>
      </c>
      <c r="C1067" s="2" t="s">
        <v>54</v>
      </c>
      <c r="D1067" s="2" t="s">
        <v>55</v>
      </c>
      <c r="E1067" s="5">
        <v>-27433</v>
      </c>
      <c r="F1067" s="3" t="s">
        <v>742</v>
      </c>
      <c r="G1067" s="3" t="s">
        <v>104</v>
      </c>
      <c r="H1067" s="2" t="s">
        <v>29</v>
      </c>
      <c r="I1067" s="2" t="s">
        <v>2760</v>
      </c>
      <c r="J1067" s="3" t="str">
        <f>HYPERLINK("https://www.boe.es/gazeta/dias/1824/11/20/pdfs/GMD-1824-147.pdf#page=1","Abrir facsímil")</f>
        <v>Abrir facsímil</v>
      </c>
      <c r="K1067" s="3" t="s">
        <v>31</v>
      </c>
    </row>
    <row r="1068" spans="1:11" ht="42" customHeight="1">
      <c r="A1068" s="2" t="s">
        <v>2733</v>
      </c>
      <c r="B1068" s="2" t="s">
        <v>2734</v>
      </c>
      <c r="C1068" s="2" t="s">
        <v>34</v>
      </c>
      <c r="D1068" s="2" t="s">
        <v>35</v>
      </c>
      <c r="E1068" s="5">
        <v>-27428</v>
      </c>
      <c r="F1068" s="3" t="s">
        <v>81</v>
      </c>
      <c r="G1068" s="3" t="s">
        <v>104</v>
      </c>
      <c r="H1068" s="2" t="s">
        <v>29</v>
      </c>
      <c r="I1068" s="2" t="s">
        <v>2761</v>
      </c>
      <c r="J1068" s="3" t="str">
        <f>HYPERLINK("https://www.boe.es/gazeta/dias/1824/11/25/pdfs/GMD-1824-149.pdf#page=1","Abrir facsímil")</f>
        <v>Abrir facsímil</v>
      </c>
      <c r="K1068" s="3" t="s">
        <v>31</v>
      </c>
    </row>
    <row r="1069" spans="1:11" ht="42" customHeight="1">
      <c r="A1069" s="2" t="s">
        <v>2733</v>
      </c>
      <c r="B1069" s="2" t="s">
        <v>2734</v>
      </c>
      <c r="C1069" s="2" t="s">
        <v>54</v>
      </c>
      <c r="D1069" s="2" t="s">
        <v>55</v>
      </c>
      <c r="E1069" s="5">
        <v>-27426</v>
      </c>
      <c r="F1069" s="3" t="s">
        <v>244</v>
      </c>
      <c r="G1069" s="3" t="s">
        <v>104</v>
      </c>
      <c r="H1069" s="2" t="s">
        <v>29</v>
      </c>
      <c r="I1069" s="2" t="s">
        <v>2762</v>
      </c>
      <c r="J1069" s="3" t="str">
        <f>HYPERLINK("https://www.boe.es/gazeta/dias/1824/11/27/pdfs/GMD-1824-150.pdf#page=1","Abrir facsímil")</f>
        <v>Abrir facsímil</v>
      </c>
      <c r="K1069" s="3" t="s">
        <v>31</v>
      </c>
    </row>
    <row r="1070" spans="1:11" ht="42" customHeight="1">
      <c r="A1070" s="2" t="s">
        <v>2763</v>
      </c>
      <c r="B1070" s="2" t="s">
        <v>2764</v>
      </c>
      <c r="C1070" s="2" t="s">
        <v>54</v>
      </c>
      <c r="D1070" s="2" t="s">
        <v>55</v>
      </c>
      <c r="E1070" s="5">
        <v>-27500</v>
      </c>
      <c r="F1070" s="3" t="s">
        <v>1015</v>
      </c>
      <c r="G1070" s="3" t="s">
        <v>104</v>
      </c>
      <c r="H1070" s="2" t="s">
        <v>29</v>
      </c>
      <c r="I1070" s="2" t="s">
        <v>2765</v>
      </c>
      <c r="J1070" s="3" t="str">
        <f>HYPERLINK("https://www.boe.es/gazeta/dias/1824/09/14/pdfs/GMD-1824-118.pdf#page=1","Abrir facsímil")</f>
        <v>Abrir facsímil</v>
      </c>
      <c r="K1070" s="3" t="s">
        <v>31</v>
      </c>
    </row>
    <row r="1071" spans="1:11" ht="42" customHeight="1">
      <c r="A1071" s="2" t="s">
        <v>2766</v>
      </c>
      <c r="B1071" s="2" t="s">
        <v>2767</v>
      </c>
      <c r="C1071" s="2" t="s">
        <v>54</v>
      </c>
      <c r="D1071" s="2" t="s">
        <v>55</v>
      </c>
      <c r="E1071" s="5">
        <v>-27647</v>
      </c>
      <c r="F1071" s="3" t="s">
        <v>498</v>
      </c>
      <c r="G1071" s="3" t="s">
        <v>104</v>
      </c>
      <c r="H1071" s="2" t="s">
        <v>29</v>
      </c>
      <c r="I1071" s="2" t="s">
        <v>2768</v>
      </c>
      <c r="J1071" s="3" t="str">
        <f>HYPERLINK("https://www.boe.es/gazeta/dias/1824/04/20/pdfs/GMD-1824-51.pdf#page=1","Abrir facsímil")</f>
        <v>Abrir facsímil</v>
      </c>
      <c r="K1071" s="3" t="s">
        <v>31</v>
      </c>
    </row>
    <row r="1072" spans="1:11" ht="42" customHeight="1">
      <c r="A1072" s="2" t="s">
        <v>2769</v>
      </c>
      <c r="B1072" s="2" t="s">
        <v>2770</v>
      </c>
      <c r="C1072" s="2" t="s">
        <v>54</v>
      </c>
      <c r="D1072" s="2" t="s">
        <v>55</v>
      </c>
      <c r="E1072" s="5">
        <v>-27496</v>
      </c>
      <c r="F1072" s="3" t="s">
        <v>1377</v>
      </c>
      <c r="G1072" s="3" t="s">
        <v>28</v>
      </c>
      <c r="H1072" s="2" t="s">
        <v>29</v>
      </c>
      <c r="I1072" s="2" t="s">
        <v>2771</v>
      </c>
      <c r="J1072" s="3" t="str">
        <f>HYPERLINK("https://www.boe.es/gazeta/dias/1824/09/18/pdfs/GMD-1824-120.pdf#page=4","Abrir facsímil")</f>
        <v>Abrir facsímil</v>
      </c>
      <c r="K1072" s="3" t="s">
        <v>31</v>
      </c>
    </row>
    <row r="1073" spans="1:11" ht="42" customHeight="1">
      <c r="A1073" s="2" t="s">
        <v>2772</v>
      </c>
      <c r="B1073" s="2" t="s">
        <v>2772</v>
      </c>
      <c r="C1073" s="2" t="s">
        <v>34</v>
      </c>
      <c r="D1073" s="2" t="s">
        <v>35</v>
      </c>
      <c r="E1073" s="5">
        <v>-27512</v>
      </c>
      <c r="F1073" s="3" t="s">
        <v>36</v>
      </c>
      <c r="G1073" s="3" t="s">
        <v>37</v>
      </c>
      <c r="H1073" s="2" t="s">
        <v>29</v>
      </c>
      <c r="I1073" s="2" t="s">
        <v>2773</v>
      </c>
      <c r="J1073" s="3" t="str">
        <f>HYPERLINK("https://www.boe.es/gazeta/dias/1824/09/02/pdfs/GMD-1824-113.pdf#page=3","Abrir facsímil")</f>
        <v>Abrir facsímil</v>
      </c>
      <c r="K1073" s="3" t="s">
        <v>31</v>
      </c>
    </row>
    <row r="1074" spans="1:11" ht="42" customHeight="1">
      <c r="A1074" s="2" t="s">
        <v>2774</v>
      </c>
      <c r="B1074" s="2" t="s">
        <v>2775</v>
      </c>
      <c r="C1074" s="2" t="s">
        <v>155</v>
      </c>
      <c r="D1074" s="2" t="s">
        <v>18</v>
      </c>
      <c r="E1074" s="5">
        <v>-27659</v>
      </c>
      <c r="F1074" s="3" t="s">
        <v>215</v>
      </c>
      <c r="G1074" s="3" t="s">
        <v>28</v>
      </c>
      <c r="H1074" s="2" t="s">
        <v>29</v>
      </c>
      <c r="I1074" s="2" t="s">
        <v>2776</v>
      </c>
      <c r="J1074" s="3" t="str">
        <f>HYPERLINK("https://www.boe.es/gazeta/dias/1824/04/08/pdfs/GMD-1824-46.pdf#page=4","Abrir facsímil")</f>
        <v>Abrir facsímil</v>
      </c>
      <c r="K1074" s="3" t="s">
        <v>31</v>
      </c>
    </row>
    <row r="1075" spans="1:11" ht="42" customHeight="1">
      <c r="A1075" s="2" t="s">
        <v>2777</v>
      </c>
      <c r="B1075" s="2" t="s">
        <v>2778</v>
      </c>
      <c r="C1075" s="2" t="s">
        <v>26</v>
      </c>
      <c r="D1075" s="2" t="s">
        <v>18</v>
      </c>
      <c r="E1075" s="5">
        <v>-27440</v>
      </c>
      <c r="F1075" s="3" t="s">
        <v>127</v>
      </c>
      <c r="G1075" s="3" t="s">
        <v>128</v>
      </c>
      <c r="H1075" s="2" t="s">
        <v>29</v>
      </c>
      <c r="I1075" s="2" t="s">
        <v>2779</v>
      </c>
      <c r="J1075" s="3" t="str">
        <f>HYPERLINK("https://www.boe.es/gazeta/dias/1824/11/13/pdfs/GMD-1824-144.pdf#page=3","Abrir facsímil")</f>
        <v>Abrir facsímil</v>
      </c>
      <c r="K1075" s="3" t="s">
        <v>31</v>
      </c>
    </row>
    <row r="1076" spans="1:11" ht="42" customHeight="1">
      <c r="A1076" s="2" t="s">
        <v>2780</v>
      </c>
      <c r="B1076" s="2" t="s">
        <v>2781</v>
      </c>
      <c r="C1076" s="2" t="s">
        <v>54</v>
      </c>
      <c r="D1076" s="2" t="s">
        <v>55</v>
      </c>
      <c r="E1076" s="5">
        <v>-27454</v>
      </c>
      <c r="F1076" s="3" t="s">
        <v>318</v>
      </c>
      <c r="G1076" s="3" t="s">
        <v>90</v>
      </c>
      <c r="H1076" s="2" t="s">
        <v>29</v>
      </c>
      <c r="I1076" s="2" t="s">
        <v>2782</v>
      </c>
      <c r="J1076" s="3" t="str">
        <f>HYPERLINK("https://www.boe.es/gazeta/dias/1824/10/30/pdfs/GMD-1824-138.pdf#page=2","Abrir facsímil")</f>
        <v>Abrir facsímil</v>
      </c>
      <c r="K1076" s="3" t="s">
        <v>31</v>
      </c>
    </row>
    <row r="1077" spans="1:11" ht="42" customHeight="1">
      <c r="A1077" s="2" t="s">
        <v>2783</v>
      </c>
      <c r="B1077" s="2" t="s">
        <v>2784</v>
      </c>
      <c r="C1077" s="2" t="s">
        <v>54</v>
      </c>
      <c r="D1077" s="2" t="s">
        <v>55</v>
      </c>
      <c r="E1077" s="5">
        <v>-27493</v>
      </c>
      <c r="F1077" s="3" t="s">
        <v>63</v>
      </c>
      <c r="G1077" s="3" t="s">
        <v>64</v>
      </c>
      <c r="H1077" s="2" t="s">
        <v>29</v>
      </c>
      <c r="I1077" s="2" t="s">
        <v>2785</v>
      </c>
      <c r="J1077" s="3" t="str">
        <f>HYPERLINK("https://www.boe.es/gazeta/dias/1824/09/21/pdfs/GMD-1824-121.pdf#page=3","Abrir facsímil")</f>
        <v>Abrir facsímil</v>
      </c>
      <c r="K1077" s="3" t="s">
        <v>31</v>
      </c>
    </row>
    <row r="1078" spans="1:11" ht="42" customHeight="1">
      <c r="A1078" s="2" t="s">
        <v>2786</v>
      </c>
      <c r="B1078" s="2" t="s">
        <v>2787</v>
      </c>
      <c r="C1078" s="2" t="s">
        <v>54</v>
      </c>
      <c r="D1078" s="2" t="s">
        <v>55</v>
      </c>
      <c r="E1078" s="5">
        <v>-27458</v>
      </c>
      <c r="F1078" s="3" t="s">
        <v>383</v>
      </c>
      <c r="G1078" s="3" t="s">
        <v>28</v>
      </c>
      <c r="H1078" s="2" t="s">
        <v>29</v>
      </c>
      <c r="I1078" s="2" t="s">
        <v>2788</v>
      </c>
      <c r="J1078" s="3" t="str">
        <f>HYPERLINK("https://www.boe.es/gazeta/dias/1824/10/26/pdfs/GMD-1824-136.pdf#page=4","Abrir facsímil")</f>
        <v>Abrir facsímil</v>
      </c>
      <c r="K1078" s="3" t="s">
        <v>31</v>
      </c>
    </row>
    <row r="1079" spans="1:11" ht="42" customHeight="1">
      <c r="A1079" s="2" t="s">
        <v>2786</v>
      </c>
      <c r="B1079" s="2" t="s">
        <v>2787</v>
      </c>
      <c r="C1079" s="2" t="s">
        <v>26</v>
      </c>
      <c r="D1079" s="2" t="s">
        <v>18</v>
      </c>
      <c r="E1079" s="5">
        <v>-27442</v>
      </c>
      <c r="F1079" s="3" t="s">
        <v>1063</v>
      </c>
      <c r="G1079" s="3" t="s">
        <v>28</v>
      </c>
      <c r="H1079" s="2" t="s">
        <v>29</v>
      </c>
      <c r="I1079" s="2" t="s">
        <v>2789</v>
      </c>
      <c r="J1079" s="3" t="str">
        <f>HYPERLINK("https://www.boe.es/gazeta/dias/1824/11/11/pdfs/GMD-1824-143.pdf#page=4","Abrir facsímil")</f>
        <v>Abrir facsímil</v>
      </c>
      <c r="K1079" s="3" t="s">
        <v>31</v>
      </c>
    </row>
    <row r="1080" spans="1:11" ht="42" customHeight="1">
      <c r="A1080" s="2" t="s">
        <v>2790</v>
      </c>
      <c r="B1080" s="2" t="s">
        <v>2790</v>
      </c>
      <c r="C1080" s="2" t="s">
        <v>155</v>
      </c>
      <c r="D1080" s="2" t="s">
        <v>18</v>
      </c>
      <c r="E1080" s="5">
        <v>-27414</v>
      </c>
      <c r="F1080" s="3" t="s">
        <v>179</v>
      </c>
      <c r="G1080" s="3" t="s">
        <v>37</v>
      </c>
      <c r="H1080" s="2" t="s">
        <v>29</v>
      </c>
      <c r="I1080" s="2" t="s">
        <v>2791</v>
      </c>
      <c r="J1080" s="3" t="str">
        <f>HYPERLINK("https://www.boe.es/gazeta/dias/1824/12/09/pdfs/GMD-1824-155.pdf#page=3","Abrir facsímil")</f>
        <v>Abrir facsímil</v>
      </c>
      <c r="K1080" s="3" t="s">
        <v>31</v>
      </c>
    </row>
    <row r="1081" spans="1:11" ht="42" customHeight="1">
      <c r="A1081" s="2" t="s">
        <v>2792</v>
      </c>
      <c r="B1081" s="2" t="s">
        <v>2792</v>
      </c>
      <c r="C1081" s="2" t="s">
        <v>54</v>
      </c>
      <c r="D1081" s="2" t="s">
        <v>55</v>
      </c>
      <c r="E1081" s="5">
        <v>-27423</v>
      </c>
      <c r="F1081" s="3" t="s">
        <v>1300</v>
      </c>
      <c r="G1081" s="3" t="s">
        <v>28</v>
      </c>
      <c r="H1081" s="2" t="s">
        <v>29</v>
      </c>
      <c r="I1081" s="2" t="s">
        <v>2793</v>
      </c>
      <c r="J1081" s="3" t="str">
        <f>HYPERLINK("https://www.boe.es/gazeta/dias/1824/11/30/pdfs/GMD-1824-151.pdf#page=4","Abrir facsímil")</f>
        <v>Abrir facsímil</v>
      </c>
      <c r="K1081" s="3" t="s">
        <v>31</v>
      </c>
    </row>
    <row r="1082" spans="1:11" ht="42" customHeight="1">
      <c r="A1082" s="2" t="s">
        <v>2794</v>
      </c>
      <c r="B1082" s="2" t="s">
        <v>2795</v>
      </c>
      <c r="C1082" s="2" t="s">
        <v>54</v>
      </c>
      <c r="D1082" s="2" t="s">
        <v>55</v>
      </c>
      <c r="E1082" s="5">
        <v>-27547</v>
      </c>
      <c r="F1082" s="3" t="s">
        <v>156</v>
      </c>
      <c r="G1082" s="3" t="s">
        <v>28</v>
      </c>
      <c r="H1082" s="2" t="s">
        <v>29</v>
      </c>
      <c r="I1082" s="2" t="s">
        <v>2796</v>
      </c>
      <c r="J1082" s="3" t="str">
        <f>HYPERLINK("https://www.boe.es/gazeta/dias/1824/07/29/pdfs/GMD-1824-95.pdf#page=4","Abrir facsímil")</f>
        <v>Abrir facsímil</v>
      </c>
      <c r="K1082" s="3" t="s">
        <v>31</v>
      </c>
    </row>
    <row r="1083" spans="1:11" ht="42" customHeight="1">
      <c r="A1083" s="2" t="s">
        <v>2797</v>
      </c>
      <c r="B1083" s="2" t="s">
        <v>2798</v>
      </c>
      <c r="C1083" s="2" t="s">
        <v>17</v>
      </c>
      <c r="D1083" s="2" t="s">
        <v>18</v>
      </c>
      <c r="E1083" s="5">
        <v>-27447</v>
      </c>
      <c r="F1083" s="3" t="s">
        <v>41</v>
      </c>
      <c r="G1083" s="3" t="s">
        <v>28</v>
      </c>
      <c r="H1083" s="2" t="s">
        <v>29</v>
      </c>
      <c r="I1083" s="2" t="s">
        <v>2799</v>
      </c>
      <c r="J1083" s="3" t="str">
        <f>HYPERLINK("https://www.boe.es/gazeta/dias/1824/11/06/pdfs/GMD-1824-141.pdf#page=4","Abrir facsímil")</f>
        <v>Abrir facsímil</v>
      </c>
      <c r="K1083" s="3" t="s">
        <v>31</v>
      </c>
    </row>
    <row r="1084" spans="1:11" ht="42" customHeight="1">
      <c r="A1084" s="2" t="s">
        <v>2800</v>
      </c>
      <c r="B1084" s="2" t="s">
        <v>2801</v>
      </c>
      <c r="C1084" s="2" t="s">
        <v>49</v>
      </c>
      <c r="D1084" s="2" t="s">
        <v>18</v>
      </c>
      <c r="E1084" s="5">
        <v>-27407</v>
      </c>
      <c r="F1084" s="3" t="s">
        <v>254</v>
      </c>
      <c r="G1084" s="3" t="s">
        <v>28</v>
      </c>
      <c r="H1084" s="2" t="s">
        <v>29</v>
      </c>
      <c r="I1084" s="2" t="s">
        <v>2802</v>
      </c>
      <c r="J1084" s="3" t="str">
        <f>HYPERLINK("https://www.boe.es/gazeta/dias/1824/12/16/pdfs/GMD-1824-158.pdf#page=4","Abrir facsímil")</f>
        <v>Abrir facsímil</v>
      </c>
      <c r="K1084" s="3" t="s">
        <v>31</v>
      </c>
    </row>
    <row r="1085" spans="1:11" ht="42" customHeight="1">
      <c r="A1085" s="2" t="s">
        <v>2803</v>
      </c>
      <c r="B1085" s="2" t="s">
        <v>2803</v>
      </c>
      <c r="C1085" s="2" t="s">
        <v>54</v>
      </c>
      <c r="D1085" s="2" t="s">
        <v>55</v>
      </c>
      <c r="E1085" s="5">
        <v>-27682</v>
      </c>
      <c r="F1085" s="3" t="s">
        <v>2095</v>
      </c>
      <c r="G1085" s="3" t="s">
        <v>37</v>
      </c>
      <c r="H1085" s="2" t="s">
        <v>29</v>
      </c>
      <c r="I1085" s="2" t="s">
        <v>2804</v>
      </c>
      <c r="J1085" s="3" t="str">
        <f>HYPERLINK("https://www.boe.es/gazeta/dias/1824/03/16/pdfs/GMD-1824-34.pdf#page=3","Abrir facsímil")</f>
        <v>Abrir facsímil</v>
      </c>
      <c r="K1085" s="3" t="s">
        <v>31</v>
      </c>
    </row>
    <row r="1086" spans="1:11" ht="42" customHeight="1">
      <c r="A1086" s="2" t="s">
        <v>2803</v>
      </c>
      <c r="B1086" s="2" t="s">
        <v>2803</v>
      </c>
      <c r="C1086" s="2" t="s">
        <v>54</v>
      </c>
      <c r="D1086" s="2" t="s">
        <v>55</v>
      </c>
      <c r="E1086" s="5">
        <v>-27477</v>
      </c>
      <c r="F1086" s="3" t="s">
        <v>666</v>
      </c>
      <c r="G1086" s="3" t="s">
        <v>37</v>
      </c>
      <c r="H1086" s="2" t="s">
        <v>29</v>
      </c>
      <c r="I1086" s="2" t="s">
        <v>2805</v>
      </c>
      <c r="J1086" s="3" t="str">
        <f>HYPERLINK("https://www.boe.es/gazeta/dias/1824/10/07/pdfs/GMD-1824-128.pdf#page=3","Abrir facsímil")</f>
        <v>Abrir facsímil</v>
      </c>
      <c r="K1086" s="3" t="s">
        <v>31</v>
      </c>
    </row>
    <row r="1087" spans="1:11" ht="42" customHeight="1">
      <c r="A1087" s="2" t="s">
        <v>2806</v>
      </c>
      <c r="B1087" s="2" t="s">
        <v>2807</v>
      </c>
      <c r="C1087" s="2" t="s">
        <v>34</v>
      </c>
      <c r="D1087" s="2" t="s">
        <v>35</v>
      </c>
      <c r="E1087" s="5">
        <v>-27647</v>
      </c>
      <c r="F1087" s="3" t="s">
        <v>498</v>
      </c>
      <c r="G1087" s="3" t="s">
        <v>104</v>
      </c>
      <c r="H1087" s="2" t="s">
        <v>29</v>
      </c>
      <c r="I1087" s="2" t="s">
        <v>2808</v>
      </c>
      <c r="J1087" s="3" t="str">
        <f>HYPERLINK("https://www.boe.es/gazeta/dias/1824/04/20/pdfs/GMD-1824-51.pdf#page=1","Abrir facsímil")</f>
        <v>Abrir facsímil</v>
      </c>
      <c r="K1087" s="3" t="s">
        <v>31</v>
      </c>
    </row>
    <row r="1088" spans="1:11" ht="42" customHeight="1">
      <c r="A1088" s="2" t="s">
        <v>2809</v>
      </c>
      <c r="B1088" s="2" t="s">
        <v>2810</v>
      </c>
      <c r="C1088" s="2" t="s">
        <v>34</v>
      </c>
      <c r="D1088" s="2" t="s">
        <v>35</v>
      </c>
      <c r="E1088" s="5">
        <v>-27652</v>
      </c>
      <c r="F1088" s="3" t="s">
        <v>692</v>
      </c>
      <c r="G1088" s="3" t="s">
        <v>104</v>
      </c>
      <c r="H1088" s="2" t="s">
        <v>29</v>
      </c>
      <c r="I1088" s="2" t="s">
        <v>2811</v>
      </c>
      <c r="J1088" s="3" t="str">
        <f>HYPERLINK("https://www.boe.es/gazeta/dias/1824/04/15/pdfs/GMD-1824-49.pdf#page=1","Abrir facsímil")</f>
        <v>Abrir facsímil</v>
      </c>
      <c r="K1088" s="3" t="s">
        <v>31</v>
      </c>
    </row>
    <row r="1089" spans="1:11" ht="42" customHeight="1">
      <c r="A1089" s="2" t="s">
        <v>2812</v>
      </c>
      <c r="B1089" s="2" t="s">
        <v>2813</v>
      </c>
      <c r="C1089" s="2" t="s">
        <v>17</v>
      </c>
      <c r="D1089" s="2" t="s">
        <v>18</v>
      </c>
      <c r="E1089" s="5">
        <v>-27493</v>
      </c>
      <c r="F1089" s="3" t="s">
        <v>63</v>
      </c>
      <c r="G1089" s="3" t="s">
        <v>1488</v>
      </c>
      <c r="H1089" s="2" t="s">
        <v>29</v>
      </c>
      <c r="I1089" s="2" t="s">
        <v>2814</v>
      </c>
      <c r="J1089" s="3" t="str">
        <f>HYPERLINK("https://www.boe.es/gazeta/dias/1824/09/21/pdfs/GMD-1824-121.pdf#page=4","Abrir facsímil")</f>
        <v>Abrir facsímil</v>
      </c>
      <c r="K1089" s="3" t="s">
        <v>31</v>
      </c>
    </row>
    <row r="1090" spans="1:11" ht="42" customHeight="1">
      <c r="A1090" s="2" t="s">
        <v>2815</v>
      </c>
      <c r="B1090" s="2" t="s">
        <v>2816</v>
      </c>
      <c r="C1090" s="2" t="s">
        <v>54</v>
      </c>
      <c r="D1090" s="2" t="s">
        <v>55</v>
      </c>
      <c r="E1090" s="5">
        <v>-27752</v>
      </c>
      <c r="F1090" s="3" t="s">
        <v>442</v>
      </c>
      <c r="G1090" s="3" t="s">
        <v>28</v>
      </c>
      <c r="H1090" s="2" t="s">
        <v>21</v>
      </c>
      <c r="I1090" s="2" t="s">
        <v>2817</v>
      </c>
      <c r="J1090" s="3" t="str">
        <f>HYPERLINK("https://www.boe.es/gazeta/dias/1824/01/06/pdfs/GMD-1824-3.pdf#page=4","Abrir facsímil")</f>
        <v>Abrir facsímil</v>
      </c>
      <c r="K1090" s="3" t="s">
        <v>23</v>
      </c>
    </row>
    <row r="1091" spans="1:11" ht="42" customHeight="1">
      <c r="A1091" s="2" t="s">
        <v>2818</v>
      </c>
      <c r="B1091" s="2" t="s">
        <v>2819</v>
      </c>
      <c r="C1091" s="2" t="s">
        <v>34</v>
      </c>
      <c r="D1091" s="2" t="s">
        <v>35</v>
      </c>
      <c r="E1091" s="5">
        <v>-27554</v>
      </c>
      <c r="F1091" s="3" t="s">
        <v>326</v>
      </c>
      <c r="G1091" s="3" t="s">
        <v>37</v>
      </c>
      <c r="H1091" s="2" t="s">
        <v>29</v>
      </c>
      <c r="I1091" s="2" t="s">
        <v>2820</v>
      </c>
      <c r="J1091" s="3" t="str">
        <f>HYPERLINK("https://www.boe.es/gazeta/dias/1824/07/22/pdfs/GMD-1824-92.pdf#page=3","Abrir facsímil")</f>
        <v>Abrir facsímil</v>
      </c>
      <c r="K1091" s="3" t="s">
        <v>31</v>
      </c>
    </row>
    <row r="1092" spans="1:11" ht="42" customHeight="1">
      <c r="A1092" s="2" t="s">
        <v>2821</v>
      </c>
      <c r="B1092" s="2" t="s">
        <v>2822</v>
      </c>
      <c r="C1092" s="2" t="s">
        <v>54</v>
      </c>
      <c r="D1092" s="2" t="s">
        <v>55</v>
      </c>
      <c r="E1092" s="5">
        <v>-27489</v>
      </c>
      <c r="F1092" s="3" t="s">
        <v>59</v>
      </c>
      <c r="G1092" s="3" t="s">
        <v>28</v>
      </c>
      <c r="H1092" s="2" t="s">
        <v>29</v>
      </c>
      <c r="I1092" s="2" t="s">
        <v>2823</v>
      </c>
      <c r="J1092" s="3" t="str">
        <f>HYPERLINK("https://www.boe.es/gazeta/dias/1824/09/25/pdfs/GMD-1824-123.pdf#page=4","Abrir facsímil")</f>
        <v>Abrir facsímil</v>
      </c>
      <c r="K1092" s="3" t="s">
        <v>31</v>
      </c>
    </row>
    <row r="1093" spans="1:11" ht="42" customHeight="1">
      <c r="A1093" s="2" t="s">
        <v>2824</v>
      </c>
      <c r="B1093" s="2" t="s">
        <v>2824</v>
      </c>
      <c r="C1093" s="2" t="s">
        <v>72</v>
      </c>
      <c r="D1093" s="2" t="s">
        <v>18</v>
      </c>
      <c r="E1093" s="5">
        <v>-27626</v>
      </c>
      <c r="F1093" s="3" t="s">
        <v>2146</v>
      </c>
      <c r="G1093" s="3" t="s">
        <v>28</v>
      </c>
      <c r="H1093" s="2" t="s">
        <v>29</v>
      </c>
      <c r="I1093" s="2" t="s">
        <v>2825</v>
      </c>
      <c r="J1093" s="3" t="str">
        <f>HYPERLINK("https://www.boe.es/gazeta/dias/1824/05/11/pdfs/GMD-1824-60.pdf#page=4","Abrir facsímil")</f>
        <v>Abrir facsímil</v>
      </c>
      <c r="K1093" s="3" t="s">
        <v>31</v>
      </c>
    </row>
    <row r="1094" spans="1:11" ht="42" customHeight="1">
      <c r="A1094" s="2" t="s">
        <v>2826</v>
      </c>
      <c r="B1094" s="2" t="s">
        <v>2827</v>
      </c>
      <c r="C1094" s="2" t="s">
        <v>54</v>
      </c>
      <c r="D1094" s="2" t="s">
        <v>55</v>
      </c>
      <c r="E1094" s="5">
        <v>-27493</v>
      </c>
      <c r="F1094" s="3" t="s">
        <v>63</v>
      </c>
      <c r="G1094" s="3" t="s">
        <v>64</v>
      </c>
      <c r="H1094" s="2" t="s">
        <v>29</v>
      </c>
      <c r="I1094" s="2" t="s">
        <v>2828</v>
      </c>
      <c r="J1094" s="3" t="str">
        <f>HYPERLINK("https://www.boe.es/gazeta/dias/1824/09/21/pdfs/GMD-1824-121.pdf#page=3","Abrir facsímil")</f>
        <v>Abrir facsímil</v>
      </c>
      <c r="K1094" s="3" t="s">
        <v>31</v>
      </c>
    </row>
    <row r="1095" spans="1:11" ht="42" customHeight="1">
      <c r="A1095" s="2" t="s">
        <v>2829</v>
      </c>
      <c r="B1095" s="2" t="s">
        <v>2830</v>
      </c>
      <c r="C1095" s="2" t="s">
        <v>54</v>
      </c>
      <c r="D1095" s="2" t="s">
        <v>55</v>
      </c>
      <c r="E1095" s="5">
        <v>-27493</v>
      </c>
      <c r="F1095" s="3" t="s">
        <v>63</v>
      </c>
      <c r="G1095" s="3" t="s">
        <v>64</v>
      </c>
      <c r="H1095" s="2" t="s">
        <v>29</v>
      </c>
      <c r="I1095" s="2" t="s">
        <v>2831</v>
      </c>
      <c r="J1095" s="3" t="str">
        <f>HYPERLINK("https://www.boe.es/gazeta/dias/1824/09/21/pdfs/GMD-1824-121.pdf#page=3","Abrir facsímil")</f>
        <v>Abrir facsímil</v>
      </c>
      <c r="K1095" s="3" t="s">
        <v>31</v>
      </c>
    </row>
    <row r="1096" spans="1:11" ht="42" customHeight="1">
      <c r="A1096" s="2" t="s">
        <v>2832</v>
      </c>
      <c r="B1096" s="2" t="s">
        <v>2833</v>
      </c>
      <c r="C1096" s="2" t="s">
        <v>54</v>
      </c>
      <c r="D1096" s="2" t="s">
        <v>55</v>
      </c>
      <c r="E1096" s="5">
        <v>-27489</v>
      </c>
      <c r="F1096" s="3" t="s">
        <v>59</v>
      </c>
      <c r="G1096" s="3" t="s">
        <v>28</v>
      </c>
      <c r="H1096" s="2" t="s">
        <v>29</v>
      </c>
      <c r="I1096" s="2" t="s">
        <v>2834</v>
      </c>
      <c r="J1096" s="3" t="str">
        <f>HYPERLINK("https://www.boe.es/gazeta/dias/1824/09/25/pdfs/GMD-1824-123.pdf#page=4","Abrir facsímil")</f>
        <v>Abrir facsímil</v>
      </c>
      <c r="K1096" s="3" t="s">
        <v>31</v>
      </c>
    </row>
    <row r="1097" spans="1:11" ht="42" customHeight="1">
      <c r="A1097" s="2" t="s">
        <v>2835</v>
      </c>
      <c r="B1097" s="2" t="s">
        <v>2836</v>
      </c>
      <c r="C1097" s="2" t="s">
        <v>54</v>
      </c>
      <c r="D1097" s="2" t="s">
        <v>55</v>
      </c>
      <c r="E1097" s="5">
        <v>-27489</v>
      </c>
      <c r="F1097" s="3" t="s">
        <v>59</v>
      </c>
      <c r="G1097" s="3" t="s">
        <v>28</v>
      </c>
      <c r="H1097" s="2" t="s">
        <v>29</v>
      </c>
      <c r="I1097" s="2" t="s">
        <v>2837</v>
      </c>
      <c r="J1097" s="3" t="str">
        <f>HYPERLINK("https://www.boe.es/gazeta/dias/1824/09/25/pdfs/GMD-1824-123.pdf#page=4","Abrir facsímil")</f>
        <v>Abrir facsímil</v>
      </c>
      <c r="K1097" s="3" t="s">
        <v>31</v>
      </c>
    </row>
    <row r="1098" spans="1:11" ht="42" customHeight="1">
      <c r="A1098" s="2" t="s">
        <v>2838</v>
      </c>
      <c r="B1098" s="2" t="s">
        <v>2838</v>
      </c>
      <c r="C1098" s="2" t="s">
        <v>34</v>
      </c>
      <c r="D1098" s="2" t="s">
        <v>35</v>
      </c>
      <c r="E1098" s="5">
        <v>-27703</v>
      </c>
      <c r="F1098" s="3" t="s">
        <v>870</v>
      </c>
      <c r="G1098" s="3" t="s">
        <v>37</v>
      </c>
      <c r="H1098" s="2" t="s">
        <v>29</v>
      </c>
      <c r="I1098" s="2" t="s">
        <v>2839</v>
      </c>
      <c r="J1098" s="3" t="str">
        <f>HYPERLINK("https://www.boe.es/gazeta/dias/1824/02/24/pdfs/GMD-1824-25.pdf#page=3","Abrir facsímil")</f>
        <v>Abrir facsímil</v>
      </c>
      <c r="K1098" s="3" t="s">
        <v>31</v>
      </c>
    </row>
    <row r="1099" spans="1:11" ht="42" customHeight="1">
      <c r="A1099" s="2" t="s">
        <v>2840</v>
      </c>
      <c r="B1099" s="2" t="s">
        <v>2841</v>
      </c>
      <c r="C1099" s="2" t="s">
        <v>17</v>
      </c>
      <c r="D1099" s="2" t="s">
        <v>18</v>
      </c>
      <c r="E1099" s="5">
        <v>-27428</v>
      </c>
      <c r="F1099" s="3" t="s">
        <v>81</v>
      </c>
      <c r="G1099" s="3" t="s">
        <v>37</v>
      </c>
      <c r="H1099" s="2" t="s">
        <v>29</v>
      </c>
      <c r="I1099" s="2" t="s">
        <v>2842</v>
      </c>
      <c r="J1099" s="3" t="str">
        <f>HYPERLINK("https://www.boe.es/gazeta/dias/1824/11/25/pdfs/GMD-1824-149.pdf#page=3","Abrir facsímil")</f>
        <v>Abrir facsímil</v>
      </c>
      <c r="K1099" s="3" t="s">
        <v>31</v>
      </c>
    </row>
    <row r="1100" spans="1:11" ht="42" customHeight="1">
      <c r="A1100" s="2" t="s">
        <v>2843</v>
      </c>
      <c r="B1100" s="2" t="s">
        <v>2844</v>
      </c>
      <c r="C1100" s="2" t="s">
        <v>54</v>
      </c>
      <c r="D1100" s="2" t="s">
        <v>55</v>
      </c>
      <c r="E1100" s="5">
        <v>-27715</v>
      </c>
      <c r="F1100" s="3" t="s">
        <v>470</v>
      </c>
      <c r="G1100" s="3" t="s">
        <v>28</v>
      </c>
      <c r="H1100" s="2" t="s">
        <v>29</v>
      </c>
      <c r="I1100" s="2" t="s">
        <v>2845</v>
      </c>
      <c r="J1100" s="3" t="str">
        <f>HYPERLINK("https://www.boe.es/gazeta/dias/1824/02/12/pdfs/GMD-1824-20.pdf#page=4","Abrir facsímil")</f>
        <v>Abrir facsímil</v>
      </c>
      <c r="K1100" s="3" t="s">
        <v>31</v>
      </c>
    </row>
    <row r="1101" spans="1:11" ht="42" customHeight="1">
      <c r="A1101" s="2" t="s">
        <v>2846</v>
      </c>
      <c r="B1101" s="2" t="s">
        <v>2847</v>
      </c>
      <c r="C1101" s="2" t="s">
        <v>54</v>
      </c>
      <c r="D1101" s="2" t="s">
        <v>55</v>
      </c>
      <c r="E1101" s="5">
        <v>-27713</v>
      </c>
      <c r="F1101" s="3" t="s">
        <v>371</v>
      </c>
      <c r="G1101" s="3" t="s">
        <v>28</v>
      </c>
      <c r="H1101" s="2" t="s">
        <v>29</v>
      </c>
      <c r="I1101" s="2" t="s">
        <v>2848</v>
      </c>
      <c r="J1101" s="3" t="str">
        <f>HYPERLINK("https://www.boe.es/gazeta/dias/1824/02/14/pdfs/GMD-1824-21.pdf#page=4","Abrir facsímil")</f>
        <v>Abrir facsímil</v>
      </c>
      <c r="K1101" s="3" t="s">
        <v>31</v>
      </c>
    </row>
    <row r="1102" spans="1:11" ht="42" customHeight="1">
      <c r="A1102" s="2" t="s">
        <v>2849</v>
      </c>
      <c r="B1102" s="2" t="s">
        <v>2849</v>
      </c>
      <c r="C1102" s="2" t="s">
        <v>49</v>
      </c>
      <c r="D1102" s="2" t="s">
        <v>18</v>
      </c>
      <c r="E1102" s="5">
        <v>-27451</v>
      </c>
      <c r="F1102" s="3" t="s">
        <v>1644</v>
      </c>
      <c r="G1102" s="3" t="s">
        <v>2340</v>
      </c>
      <c r="H1102" s="2" t="s">
        <v>29</v>
      </c>
      <c r="I1102" s="2" t="s">
        <v>2850</v>
      </c>
      <c r="J1102" s="3" t="str">
        <f>HYPERLINK("https://www.boe.es/gazeta/dias/1824/11/02/pdfs/GMD-1824-139.pdf#page=2","Abrir facsímil")</f>
        <v>Abrir facsímil</v>
      </c>
      <c r="K1102" s="3" t="s">
        <v>31</v>
      </c>
    </row>
    <row r="1103" spans="1:11" ht="42" customHeight="1">
      <c r="A1103" s="2" t="s">
        <v>2851</v>
      </c>
      <c r="B1103" s="2" t="s">
        <v>2851</v>
      </c>
      <c r="C1103" s="2" t="s">
        <v>54</v>
      </c>
      <c r="D1103" s="2" t="s">
        <v>55</v>
      </c>
      <c r="E1103" s="5">
        <v>-27715</v>
      </c>
      <c r="F1103" s="3" t="s">
        <v>470</v>
      </c>
      <c r="G1103" s="3" t="s">
        <v>37</v>
      </c>
      <c r="H1103" s="2" t="s">
        <v>29</v>
      </c>
      <c r="I1103" s="2" t="s">
        <v>2852</v>
      </c>
      <c r="J1103" s="3" t="str">
        <f>HYPERLINK("https://www.boe.es/gazeta/dias/1824/02/12/pdfs/GMD-1824-20.pdf#page=3","Abrir facsímil")</f>
        <v>Abrir facsímil</v>
      </c>
      <c r="K1103" s="3" t="s">
        <v>31</v>
      </c>
    </row>
    <row r="1104" spans="1:11" ht="42" customHeight="1">
      <c r="A1104" s="2" t="s">
        <v>2853</v>
      </c>
      <c r="B1104" s="2" t="s">
        <v>2853</v>
      </c>
      <c r="C1104" s="2" t="s">
        <v>34</v>
      </c>
      <c r="D1104" s="2" t="s">
        <v>35</v>
      </c>
      <c r="E1104" s="5">
        <v>-27675</v>
      </c>
      <c r="F1104" s="3" t="s">
        <v>330</v>
      </c>
      <c r="G1104" s="3" t="s">
        <v>104</v>
      </c>
      <c r="H1104" s="2" t="s">
        <v>29</v>
      </c>
      <c r="I1104" s="2" t="s">
        <v>2854</v>
      </c>
      <c r="J1104" s="3" t="str">
        <f>HYPERLINK("https://www.boe.es/gazeta/dias/1824/03/23/pdfs/GMD-1824-38.pdf#page=1","Abrir facsímil")</f>
        <v>Abrir facsímil</v>
      </c>
      <c r="K1104" s="3" t="s">
        <v>31</v>
      </c>
    </row>
    <row r="1105" spans="1:11" ht="42" customHeight="1">
      <c r="A1105" s="2" t="s">
        <v>2853</v>
      </c>
      <c r="B1105" s="2" t="s">
        <v>2853</v>
      </c>
      <c r="C1105" s="2" t="s">
        <v>34</v>
      </c>
      <c r="D1105" s="2" t="s">
        <v>35</v>
      </c>
      <c r="E1105" s="5">
        <v>-27454</v>
      </c>
      <c r="F1105" s="3" t="s">
        <v>318</v>
      </c>
      <c r="G1105" s="3" t="s">
        <v>104</v>
      </c>
      <c r="H1105" s="2" t="s">
        <v>29</v>
      </c>
      <c r="I1105" s="2" t="s">
        <v>2855</v>
      </c>
      <c r="J1105" s="3" t="str">
        <f>HYPERLINK("https://www.boe.es/gazeta/dias/1824/10/30/pdfs/GMD-1824-138.pdf#page=1","Abrir facsímil")</f>
        <v>Abrir facsímil</v>
      </c>
      <c r="K1105" s="3" t="s">
        <v>31</v>
      </c>
    </row>
    <row r="1106" spans="1:11" ht="42" customHeight="1">
      <c r="A1106" s="2" t="s">
        <v>2856</v>
      </c>
      <c r="B1106" s="2" t="s">
        <v>2856</v>
      </c>
      <c r="C1106" s="2" t="s">
        <v>54</v>
      </c>
      <c r="D1106" s="2" t="s">
        <v>55</v>
      </c>
      <c r="E1106" s="5">
        <v>-27636</v>
      </c>
      <c r="F1106" s="3" t="s">
        <v>910</v>
      </c>
      <c r="G1106" s="3" t="s">
        <v>37</v>
      </c>
      <c r="H1106" s="2" t="s">
        <v>29</v>
      </c>
      <c r="I1106" s="2" t="s">
        <v>2857</v>
      </c>
      <c r="J1106" s="3" t="str">
        <f>HYPERLINK("https://www.boe.es/gazeta/dias/1824/05/01/pdfs/GMD-1824-56.pdf#page=3","Abrir facsímil")</f>
        <v>Abrir facsímil</v>
      </c>
      <c r="K1106" s="3" t="s">
        <v>31</v>
      </c>
    </row>
    <row r="1107" spans="1:11" ht="42" customHeight="1">
      <c r="A1107" s="2" t="s">
        <v>2858</v>
      </c>
      <c r="B1107" s="2" t="s">
        <v>2858</v>
      </c>
      <c r="C1107" s="2" t="s">
        <v>34</v>
      </c>
      <c r="D1107" s="2" t="s">
        <v>35</v>
      </c>
      <c r="E1107" s="5">
        <v>-27734</v>
      </c>
      <c r="F1107" s="3" t="s">
        <v>449</v>
      </c>
      <c r="G1107" s="3" t="s">
        <v>2859</v>
      </c>
      <c r="H1107" s="2" t="s">
        <v>29</v>
      </c>
      <c r="I1107" s="2" t="s">
        <v>2860</v>
      </c>
      <c r="J1107" s="3" t="str">
        <f>HYPERLINK("https://www.boe.es/gazeta/dias/1824/01/24/pdfs/GMD-1824-11.pdf#page=1","Abrir facsímil")</f>
        <v>Abrir facsímil</v>
      </c>
      <c r="K1107" s="3" t="s">
        <v>31</v>
      </c>
    </row>
    <row r="1108" spans="1:11" ht="42" customHeight="1">
      <c r="A1108" s="2" t="s">
        <v>2858</v>
      </c>
      <c r="B1108" s="2" t="s">
        <v>2858</v>
      </c>
      <c r="C1108" s="2" t="s">
        <v>301</v>
      </c>
      <c r="D1108" s="2" t="s">
        <v>18</v>
      </c>
      <c r="E1108" s="5">
        <v>-27708</v>
      </c>
      <c r="F1108" s="3" t="s">
        <v>864</v>
      </c>
      <c r="G1108" s="3" t="s">
        <v>90</v>
      </c>
      <c r="H1108" s="2" t="s">
        <v>29</v>
      </c>
      <c r="I1108" s="2" t="s">
        <v>2861</v>
      </c>
      <c r="J1108" s="3" t="str">
        <f>HYPERLINK("https://www.boe.es/gazeta/dias/1824/02/19/pdfs/GMD-1824-23.pdf#page=2","Abrir facsímil")</f>
        <v>Abrir facsímil</v>
      </c>
      <c r="K1108" s="3" t="s">
        <v>31</v>
      </c>
    </row>
    <row r="1109" spans="1:11" ht="42" customHeight="1">
      <c r="A1109" s="2" t="s">
        <v>2858</v>
      </c>
      <c r="B1109" s="2" t="s">
        <v>2858</v>
      </c>
      <c r="C1109" s="2" t="s">
        <v>26</v>
      </c>
      <c r="D1109" s="2" t="s">
        <v>18</v>
      </c>
      <c r="E1109" s="5">
        <v>-27706</v>
      </c>
      <c r="F1109" s="3" t="s">
        <v>211</v>
      </c>
      <c r="G1109" s="3" t="s">
        <v>90</v>
      </c>
      <c r="H1109" s="2" t="s">
        <v>29</v>
      </c>
      <c r="I1109" s="2" t="s">
        <v>2862</v>
      </c>
      <c r="J1109" s="3" t="str">
        <f>HYPERLINK("https://www.boe.es/gazeta/dias/1824/02/21/pdfs/GMD-1824-24.pdf#page=2","Abrir facsímil")</f>
        <v>Abrir facsímil</v>
      </c>
      <c r="K1109" s="3" t="s">
        <v>31</v>
      </c>
    </row>
    <row r="1110" spans="1:11" ht="42" customHeight="1">
      <c r="A1110" s="2" t="s">
        <v>2858</v>
      </c>
      <c r="B1110" s="2" t="s">
        <v>2858</v>
      </c>
      <c r="C1110" s="2" t="s">
        <v>54</v>
      </c>
      <c r="D1110" s="2" t="s">
        <v>55</v>
      </c>
      <c r="E1110" s="5">
        <v>-27484</v>
      </c>
      <c r="F1110" s="3" t="s">
        <v>659</v>
      </c>
      <c r="G1110" s="3" t="s">
        <v>90</v>
      </c>
      <c r="H1110" s="2" t="s">
        <v>29</v>
      </c>
      <c r="I1110" s="2" t="s">
        <v>2863</v>
      </c>
      <c r="J1110" s="3" t="str">
        <f>HYPERLINK("https://www.boe.es/gazeta/dias/1824/09/30/pdfs/GMD-1824-125.pdf#page=2","Abrir facsímil")</f>
        <v>Abrir facsímil</v>
      </c>
      <c r="K1110" s="3" t="s">
        <v>31</v>
      </c>
    </row>
    <row r="1111" spans="1:11" ht="42" customHeight="1">
      <c r="A1111" s="2" t="s">
        <v>2858</v>
      </c>
      <c r="B1111" s="2" t="s">
        <v>2858</v>
      </c>
      <c r="C1111" s="2" t="s">
        <v>54</v>
      </c>
      <c r="D1111" s="2" t="s">
        <v>55</v>
      </c>
      <c r="E1111" s="5">
        <v>-27482</v>
      </c>
      <c r="F1111" s="3" t="s">
        <v>1575</v>
      </c>
      <c r="G1111" s="3" t="s">
        <v>90</v>
      </c>
      <c r="H1111" s="2" t="s">
        <v>29</v>
      </c>
      <c r="I1111" s="2" t="s">
        <v>2864</v>
      </c>
      <c r="J1111" s="3" t="str">
        <f>HYPERLINK("https://www.boe.es/gazeta/dias/1824/10/02/pdfs/GMD-1824-126.pdf#page=2","Abrir facsímil")</f>
        <v>Abrir facsímil</v>
      </c>
      <c r="K1111" s="3" t="s">
        <v>31</v>
      </c>
    </row>
    <row r="1112" spans="1:11" ht="42" customHeight="1">
      <c r="A1112" s="2" t="s">
        <v>2858</v>
      </c>
      <c r="B1112" s="2" t="s">
        <v>2858</v>
      </c>
      <c r="C1112" s="2" t="s">
        <v>54</v>
      </c>
      <c r="D1112" s="2" t="s">
        <v>55</v>
      </c>
      <c r="E1112" s="5">
        <v>-27461</v>
      </c>
      <c r="F1112" s="3" t="s">
        <v>1345</v>
      </c>
      <c r="G1112" s="3" t="s">
        <v>37</v>
      </c>
      <c r="H1112" s="2" t="s">
        <v>29</v>
      </c>
      <c r="I1112" s="2" t="s">
        <v>2865</v>
      </c>
      <c r="J1112" s="3" t="str">
        <f>HYPERLINK("https://www.boe.es/gazeta/dias/1824/10/23/pdfs/GMD-1824-135.pdf#page=3","Abrir facsímil")</f>
        <v>Abrir facsímil</v>
      </c>
      <c r="K1112" s="3" t="s">
        <v>31</v>
      </c>
    </row>
    <row r="1113" spans="1:11" ht="42" customHeight="1">
      <c r="A1113" s="2" t="s">
        <v>2866</v>
      </c>
      <c r="B1113" s="2" t="s">
        <v>2866</v>
      </c>
      <c r="C1113" s="2" t="s">
        <v>301</v>
      </c>
      <c r="D1113" s="2" t="s">
        <v>18</v>
      </c>
      <c r="E1113" s="5">
        <v>-27568</v>
      </c>
      <c r="F1113" s="3" t="s">
        <v>103</v>
      </c>
      <c r="G1113" s="3" t="s">
        <v>37</v>
      </c>
      <c r="H1113" s="2" t="s">
        <v>29</v>
      </c>
      <c r="I1113" s="2" t="s">
        <v>2867</v>
      </c>
      <c r="J1113" s="3" t="str">
        <f>HYPERLINK("https://www.boe.es/gazeta/dias/1824/07/08/pdfs/GMD-1824-86.pdf#page=3","Abrir facsímil")</f>
        <v>Abrir facsímil</v>
      </c>
      <c r="K1113" s="3" t="s">
        <v>31</v>
      </c>
    </row>
    <row r="1114" spans="1:11" ht="42" customHeight="1">
      <c r="A1114" s="2" t="s">
        <v>2868</v>
      </c>
      <c r="B1114" s="2" t="s">
        <v>2868</v>
      </c>
      <c r="C1114" s="2" t="s">
        <v>17</v>
      </c>
      <c r="D1114" s="2" t="s">
        <v>18</v>
      </c>
      <c r="E1114" s="5">
        <v>-27596</v>
      </c>
      <c r="F1114" s="3" t="s">
        <v>205</v>
      </c>
      <c r="G1114" s="3" t="s">
        <v>37</v>
      </c>
      <c r="H1114" s="2" t="s">
        <v>29</v>
      </c>
      <c r="I1114" s="2" t="s">
        <v>2869</v>
      </c>
      <c r="J1114" s="3" t="str">
        <f>HYPERLINK("https://www.boe.es/gazeta/dias/1824/06/10/pdfs/GMD-1824-74.pdf#page=3","Abrir facsímil")</f>
        <v>Abrir facsímil</v>
      </c>
      <c r="K1114" s="3" t="s">
        <v>31</v>
      </c>
    </row>
    <row r="1115" spans="1:11" ht="42" customHeight="1">
      <c r="A1115" s="2" t="s">
        <v>2868</v>
      </c>
      <c r="B1115" s="2" t="s">
        <v>2868</v>
      </c>
      <c r="C1115" s="2" t="s">
        <v>54</v>
      </c>
      <c r="D1115" s="2" t="s">
        <v>55</v>
      </c>
      <c r="E1115" s="5">
        <v>-27463</v>
      </c>
      <c r="F1115" s="3" t="s">
        <v>409</v>
      </c>
      <c r="G1115" s="3" t="s">
        <v>28</v>
      </c>
      <c r="H1115" s="2" t="s">
        <v>29</v>
      </c>
      <c r="I1115" s="2" t="s">
        <v>2870</v>
      </c>
      <c r="J1115" s="3" t="str">
        <f>HYPERLINK("https://www.boe.es/gazeta/dias/1824/10/21/pdfs/GMD-1824-134.pdf#page=4","Abrir facsímil")</f>
        <v>Abrir facsímil</v>
      </c>
      <c r="K1115" s="3" t="s">
        <v>31</v>
      </c>
    </row>
    <row r="1116" spans="1:11" ht="42" customHeight="1">
      <c r="A1116" s="2" t="s">
        <v>2868</v>
      </c>
      <c r="B1116" s="2" t="s">
        <v>2868</v>
      </c>
      <c r="C1116" s="2" t="s">
        <v>155</v>
      </c>
      <c r="D1116" s="2" t="s">
        <v>18</v>
      </c>
      <c r="E1116" s="5">
        <v>-27456</v>
      </c>
      <c r="F1116" s="3" t="s">
        <v>119</v>
      </c>
      <c r="G1116" s="3" t="s">
        <v>37</v>
      </c>
      <c r="H1116" s="2" t="s">
        <v>29</v>
      </c>
      <c r="I1116" s="2" t="s">
        <v>2871</v>
      </c>
      <c r="J1116" s="3" t="str">
        <f>HYPERLINK("https://www.boe.es/gazeta/dias/1824/10/28/pdfs/GMD-1824-137.pdf#page=3","Abrir facsímil")</f>
        <v>Abrir facsímil</v>
      </c>
      <c r="K1116" s="3" t="s">
        <v>31</v>
      </c>
    </row>
    <row r="1117" spans="1:11" ht="42" customHeight="1">
      <c r="A1117" s="2" t="s">
        <v>2868</v>
      </c>
      <c r="B1117" s="2" t="s">
        <v>2868</v>
      </c>
      <c r="C1117" s="2" t="s">
        <v>34</v>
      </c>
      <c r="D1117" s="2" t="s">
        <v>35</v>
      </c>
      <c r="E1117" s="5">
        <v>-27454</v>
      </c>
      <c r="F1117" s="3" t="s">
        <v>318</v>
      </c>
      <c r="G1117" s="3" t="s">
        <v>37</v>
      </c>
      <c r="H1117" s="2" t="s">
        <v>29</v>
      </c>
      <c r="I1117" s="2" t="s">
        <v>2872</v>
      </c>
      <c r="J1117" s="3" t="str">
        <f>HYPERLINK("https://www.boe.es/gazeta/dias/1824/10/30/pdfs/GMD-1824-138.pdf#page=3","Abrir facsímil")</f>
        <v>Abrir facsímil</v>
      </c>
      <c r="K1117" s="3" t="s">
        <v>31</v>
      </c>
    </row>
    <row r="1118" spans="1:11" ht="42" customHeight="1">
      <c r="A1118" s="2" t="s">
        <v>2868</v>
      </c>
      <c r="B1118" s="2" t="s">
        <v>2868</v>
      </c>
      <c r="C1118" s="2" t="s">
        <v>72</v>
      </c>
      <c r="D1118" s="2" t="s">
        <v>18</v>
      </c>
      <c r="E1118" s="5">
        <v>-27449</v>
      </c>
      <c r="F1118" s="3" t="s">
        <v>360</v>
      </c>
      <c r="G1118" s="3" t="s">
        <v>37</v>
      </c>
      <c r="H1118" s="2" t="s">
        <v>29</v>
      </c>
      <c r="I1118" s="2" t="s">
        <v>2873</v>
      </c>
      <c r="J1118" s="3" t="str">
        <f>HYPERLINK("https://www.boe.es/gazeta/dias/1824/11/04/pdfs/GMD-1824-140.pdf#page=3","Abrir facsímil")</f>
        <v>Abrir facsímil</v>
      </c>
      <c r="K1118" s="3" t="s">
        <v>31</v>
      </c>
    </row>
    <row r="1119" spans="1:11" ht="42" customHeight="1">
      <c r="A1119" s="2" t="s">
        <v>2874</v>
      </c>
      <c r="B1119" s="2" t="s">
        <v>2875</v>
      </c>
      <c r="C1119" s="2" t="s">
        <v>17</v>
      </c>
      <c r="D1119" s="2" t="s">
        <v>18</v>
      </c>
      <c r="E1119" s="5">
        <v>-27556</v>
      </c>
      <c r="F1119" s="3" t="s">
        <v>367</v>
      </c>
      <c r="G1119" s="3" t="s">
        <v>28</v>
      </c>
      <c r="H1119" s="2" t="s">
        <v>29</v>
      </c>
      <c r="I1119" s="2" t="s">
        <v>2876</v>
      </c>
      <c r="J1119" s="3" t="str">
        <f>HYPERLINK("https://www.boe.es/gazeta/dias/1824/07/20/pdfs/GMD-1824-91.pdf#page=4","Abrir facsímil")</f>
        <v>Abrir facsímil</v>
      </c>
      <c r="K1119" s="3" t="s">
        <v>31</v>
      </c>
    </row>
    <row r="1120" spans="1:11" ht="42" customHeight="1">
      <c r="A1120" s="2" t="s">
        <v>2877</v>
      </c>
      <c r="B1120" s="2" t="s">
        <v>2877</v>
      </c>
      <c r="C1120" s="2" t="s">
        <v>155</v>
      </c>
      <c r="D1120" s="2" t="s">
        <v>18</v>
      </c>
      <c r="E1120" s="5">
        <v>-27720</v>
      </c>
      <c r="F1120" s="3" t="s">
        <v>487</v>
      </c>
      <c r="G1120" s="3" t="s">
        <v>104</v>
      </c>
      <c r="H1120" s="2" t="s">
        <v>29</v>
      </c>
      <c r="I1120" s="2" t="s">
        <v>2878</v>
      </c>
      <c r="J1120" s="3" t="str">
        <f>HYPERLINK("https://www.boe.es/gazeta/dias/1824/02/07/pdfs/GMD-1824-18.pdf#page=1","Abrir facsímil")</f>
        <v>Abrir facsímil</v>
      </c>
      <c r="K1120" s="3" t="s">
        <v>31</v>
      </c>
    </row>
    <row r="1121" spans="1:11" ht="42" customHeight="1">
      <c r="A1121" s="2" t="s">
        <v>2879</v>
      </c>
      <c r="B1121" s="2" t="s">
        <v>2879</v>
      </c>
      <c r="C1121" s="2" t="s">
        <v>17</v>
      </c>
      <c r="D1121" s="2" t="s">
        <v>18</v>
      </c>
      <c r="E1121" s="5">
        <v>-27755</v>
      </c>
      <c r="F1121" s="3" t="s">
        <v>193</v>
      </c>
      <c r="G1121" s="3" t="s">
        <v>37</v>
      </c>
      <c r="H1121" s="2" t="s">
        <v>29</v>
      </c>
      <c r="I1121" s="2" t="s">
        <v>2880</v>
      </c>
      <c r="J1121" s="3" t="str">
        <f>HYPERLINK("https://www.boe.es/gazeta/dias/1824/01/03/pdfs/GMD-1824-2.pdf#page=3","Abrir facsímil")</f>
        <v>Abrir facsímil</v>
      </c>
      <c r="K1121" s="3" t="s">
        <v>31</v>
      </c>
    </row>
    <row r="1122" spans="1:11" ht="42" customHeight="1">
      <c r="A1122" s="2" t="s">
        <v>2879</v>
      </c>
      <c r="B1122" s="2" t="s">
        <v>2879</v>
      </c>
      <c r="C1122" s="2" t="s">
        <v>17</v>
      </c>
      <c r="D1122" s="2" t="s">
        <v>18</v>
      </c>
      <c r="E1122" s="5">
        <v>-27701</v>
      </c>
      <c r="F1122" s="3" t="s">
        <v>914</v>
      </c>
      <c r="G1122" s="3" t="s">
        <v>104</v>
      </c>
      <c r="H1122" s="2" t="s">
        <v>29</v>
      </c>
      <c r="I1122" s="2" t="s">
        <v>2881</v>
      </c>
      <c r="J1122" s="3" t="str">
        <f>HYPERLINK("https://www.boe.es/gazeta/dias/1824/02/26/pdfs/GMD-1824-26.pdf#page=1","Abrir facsímil")</f>
        <v>Abrir facsímil</v>
      </c>
      <c r="K1122" s="3" t="s">
        <v>31</v>
      </c>
    </row>
    <row r="1123" spans="1:11" ht="42" customHeight="1">
      <c r="A1123" s="2" t="s">
        <v>2879</v>
      </c>
      <c r="B1123" s="2" t="s">
        <v>2879</v>
      </c>
      <c r="C1123" s="2" t="s">
        <v>301</v>
      </c>
      <c r="D1123" s="2" t="s">
        <v>18</v>
      </c>
      <c r="E1123" s="5">
        <v>-27454</v>
      </c>
      <c r="F1123" s="3" t="s">
        <v>318</v>
      </c>
      <c r="G1123" s="3" t="s">
        <v>37</v>
      </c>
      <c r="H1123" s="2" t="s">
        <v>29</v>
      </c>
      <c r="I1123" s="2" t="s">
        <v>2882</v>
      </c>
      <c r="J1123" s="3" t="str">
        <f>HYPERLINK("https://www.boe.es/gazeta/dias/1824/10/30/pdfs/GMD-1824-138.pdf#page=3","Abrir facsímil")</f>
        <v>Abrir facsímil</v>
      </c>
      <c r="K1123" s="3" t="s">
        <v>31</v>
      </c>
    </row>
    <row r="1124" spans="1:11" ht="42" customHeight="1">
      <c r="A1124" s="2" t="s">
        <v>2883</v>
      </c>
      <c r="B1124" s="2" t="s">
        <v>2883</v>
      </c>
      <c r="C1124" s="2" t="s">
        <v>54</v>
      </c>
      <c r="D1124" s="2" t="s">
        <v>55</v>
      </c>
      <c r="E1124" s="5">
        <v>-27755</v>
      </c>
      <c r="F1124" s="3" t="s">
        <v>193</v>
      </c>
      <c r="G1124" s="3" t="s">
        <v>37</v>
      </c>
      <c r="H1124" s="2" t="s">
        <v>29</v>
      </c>
      <c r="I1124" s="2" t="s">
        <v>2884</v>
      </c>
      <c r="J1124" s="3" t="str">
        <f>HYPERLINK("https://www.boe.es/gazeta/dias/1824/01/03/pdfs/GMD-1824-2.pdf#page=3","Abrir facsímil")</f>
        <v>Abrir facsímil</v>
      </c>
      <c r="K1124" s="3" t="s">
        <v>31</v>
      </c>
    </row>
    <row r="1125" spans="1:11" ht="42" customHeight="1">
      <c r="A1125" s="2" t="s">
        <v>2885</v>
      </c>
      <c r="B1125" s="2" t="s">
        <v>2886</v>
      </c>
      <c r="C1125" s="2" t="s">
        <v>17</v>
      </c>
      <c r="D1125" s="2" t="s">
        <v>18</v>
      </c>
      <c r="E1125" s="5">
        <v>-27393</v>
      </c>
      <c r="F1125" s="3" t="s">
        <v>148</v>
      </c>
      <c r="G1125" s="3" t="s">
        <v>104</v>
      </c>
      <c r="H1125" s="2" t="s">
        <v>29</v>
      </c>
      <c r="I1125" s="2" t="s">
        <v>2887</v>
      </c>
      <c r="J1125" s="3" t="str">
        <f>HYPERLINK("https://www.boe.es/gazeta/dias/1824/12/30/pdfs/GMD-1824-164.pdf#page=1","Abrir facsímil")</f>
        <v>Abrir facsímil</v>
      </c>
      <c r="K1125" s="3" t="s">
        <v>31</v>
      </c>
    </row>
    <row r="1126" spans="1:11" ht="42" customHeight="1">
      <c r="A1126" s="2" t="s">
        <v>2888</v>
      </c>
      <c r="B1126" s="2" t="s">
        <v>2889</v>
      </c>
      <c r="C1126" s="2" t="s">
        <v>54</v>
      </c>
      <c r="D1126" s="2" t="s">
        <v>55</v>
      </c>
      <c r="E1126" s="5">
        <v>-27402</v>
      </c>
      <c r="F1126" s="3" t="s">
        <v>1702</v>
      </c>
      <c r="G1126" s="3" t="s">
        <v>2509</v>
      </c>
      <c r="H1126" s="2" t="s">
        <v>29</v>
      </c>
      <c r="I1126" s="2" t="s">
        <v>2890</v>
      </c>
      <c r="J1126" s="3" t="str">
        <f>HYPERLINK("https://www.boe.es/gazeta/dias/1824/12/21/pdfs/GMD-1824-160.pdf#page=4","Abrir facsímil")</f>
        <v>Abrir facsímil</v>
      </c>
      <c r="K1126" s="3" t="s">
        <v>31</v>
      </c>
    </row>
    <row r="1127" spans="1:11" ht="42" customHeight="1">
      <c r="A1127" s="2" t="s">
        <v>2891</v>
      </c>
      <c r="B1127" s="2" t="s">
        <v>2892</v>
      </c>
      <c r="C1127" s="2" t="s">
        <v>54</v>
      </c>
      <c r="D1127" s="2" t="s">
        <v>55</v>
      </c>
      <c r="E1127" s="5">
        <v>-27493</v>
      </c>
      <c r="F1127" s="3" t="s">
        <v>63</v>
      </c>
      <c r="G1127" s="3" t="s">
        <v>64</v>
      </c>
      <c r="H1127" s="2" t="s">
        <v>29</v>
      </c>
      <c r="I1127" s="2" t="s">
        <v>2893</v>
      </c>
      <c r="J1127" s="3" t="str">
        <f>HYPERLINK("https://www.boe.es/gazeta/dias/1824/09/21/pdfs/GMD-1824-121.pdf#page=3","Abrir facsímil")</f>
        <v>Abrir facsímil</v>
      </c>
      <c r="K1127" s="3" t="s">
        <v>31</v>
      </c>
    </row>
    <row r="1128" spans="1:11" ht="42" customHeight="1">
      <c r="A1128" s="2" t="s">
        <v>2894</v>
      </c>
      <c r="B1128" s="2" t="s">
        <v>2895</v>
      </c>
      <c r="C1128" s="2" t="s">
        <v>54</v>
      </c>
      <c r="D1128" s="2" t="s">
        <v>55</v>
      </c>
      <c r="E1128" s="5">
        <v>-27409</v>
      </c>
      <c r="F1128" s="3" t="s">
        <v>85</v>
      </c>
      <c r="G1128" s="3" t="s">
        <v>28</v>
      </c>
      <c r="H1128" s="2" t="s">
        <v>29</v>
      </c>
      <c r="I1128" s="2" t="s">
        <v>2896</v>
      </c>
      <c r="J1128" s="3" t="str">
        <f>HYPERLINK("https://www.boe.es/gazeta/dias/1824/12/14/pdfs/GMD-1824-157.pdf#page=4","Abrir facsímil")</f>
        <v>Abrir facsímil</v>
      </c>
      <c r="K1128" s="3" t="s">
        <v>31</v>
      </c>
    </row>
    <row r="1129" spans="1:11" ht="42" customHeight="1">
      <c r="A1129" s="2" t="s">
        <v>2897</v>
      </c>
      <c r="B1129" s="2" t="s">
        <v>2898</v>
      </c>
      <c r="C1129" s="2" t="s">
        <v>54</v>
      </c>
      <c r="D1129" s="2" t="s">
        <v>55</v>
      </c>
      <c r="E1129" s="5">
        <v>-27736</v>
      </c>
      <c r="F1129" s="3" t="s">
        <v>56</v>
      </c>
      <c r="G1129" s="3" t="s">
        <v>37</v>
      </c>
      <c r="H1129" s="2" t="s">
        <v>29</v>
      </c>
      <c r="I1129" s="2" t="s">
        <v>2899</v>
      </c>
      <c r="J1129" s="3" t="str">
        <f>HYPERLINK("https://www.boe.es/gazeta/dias/1824/01/22/pdfs/GMD-1824-10.pdf#page=3","Abrir facsímil")</f>
        <v>Abrir facsímil</v>
      </c>
      <c r="K1129" s="3" t="s">
        <v>31</v>
      </c>
    </row>
    <row r="1130" spans="1:11" ht="42" customHeight="1">
      <c r="A1130" s="2" t="s">
        <v>2897</v>
      </c>
      <c r="B1130" s="2" t="s">
        <v>2898</v>
      </c>
      <c r="C1130" s="2" t="s">
        <v>34</v>
      </c>
      <c r="D1130" s="2" t="s">
        <v>35</v>
      </c>
      <c r="E1130" s="5">
        <v>-27640</v>
      </c>
      <c r="F1130" s="3" t="s">
        <v>281</v>
      </c>
      <c r="G1130" s="3" t="s">
        <v>28</v>
      </c>
      <c r="H1130" s="2" t="s">
        <v>29</v>
      </c>
      <c r="I1130" s="2" t="s">
        <v>2900</v>
      </c>
      <c r="J1130" s="3" t="str">
        <f>HYPERLINK("https://www.boe.es/gazeta/dias/1824/04/27/pdfs/GMD-1824-54.pdf#page=4","Abrir facsímil")</f>
        <v>Abrir facsímil</v>
      </c>
      <c r="K1130" s="3" t="s">
        <v>31</v>
      </c>
    </row>
    <row r="1131" spans="1:11" ht="42" customHeight="1">
      <c r="A1131" s="2" t="s">
        <v>2901</v>
      </c>
      <c r="B1131" s="2" t="s">
        <v>2902</v>
      </c>
      <c r="C1131" s="2" t="s">
        <v>54</v>
      </c>
      <c r="D1131" s="2" t="s">
        <v>55</v>
      </c>
      <c r="E1131" s="5">
        <v>-27486</v>
      </c>
      <c r="F1131" s="3" t="s">
        <v>160</v>
      </c>
      <c r="G1131" s="3" t="s">
        <v>161</v>
      </c>
      <c r="H1131" s="2" t="s">
        <v>29</v>
      </c>
      <c r="I1131" s="2" t="s">
        <v>2903</v>
      </c>
      <c r="J1131" s="3" t="str">
        <f>HYPERLINK("https://www.boe.es/gazeta/dias/1824/09/28/pdfs/GMD-1824-124.pdf#page=3","Abrir facsímil")</f>
        <v>Abrir facsímil</v>
      </c>
      <c r="K1131" s="3" t="s">
        <v>31</v>
      </c>
    </row>
    <row r="1132" spans="1:11" ht="42" customHeight="1">
      <c r="A1132" s="2" t="s">
        <v>2904</v>
      </c>
      <c r="B1132" s="2" t="s">
        <v>2905</v>
      </c>
      <c r="C1132" s="2" t="s">
        <v>17</v>
      </c>
      <c r="D1132" s="2" t="s">
        <v>18</v>
      </c>
      <c r="E1132" s="5">
        <v>-27393</v>
      </c>
      <c r="F1132" s="3" t="s">
        <v>148</v>
      </c>
      <c r="G1132" s="3" t="s">
        <v>28</v>
      </c>
      <c r="H1132" s="2" t="s">
        <v>29</v>
      </c>
      <c r="I1132" s="2" t="s">
        <v>2906</v>
      </c>
      <c r="J1132" s="3" t="str">
        <f>HYPERLINK("https://www.boe.es/gazeta/dias/1824/12/30/pdfs/GMD-1824-164.pdf#page=4","Abrir facsímil")</f>
        <v>Abrir facsímil</v>
      </c>
      <c r="K1132" s="3" t="s">
        <v>31</v>
      </c>
    </row>
    <row r="1133" spans="1:11" ht="42" customHeight="1">
      <c r="A1133" s="2" t="s">
        <v>2907</v>
      </c>
      <c r="B1133" s="2" t="s">
        <v>2908</v>
      </c>
      <c r="C1133" s="2" t="s">
        <v>301</v>
      </c>
      <c r="D1133" s="2" t="s">
        <v>18</v>
      </c>
      <c r="E1133" s="5">
        <v>-27556</v>
      </c>
      <c r="F1133" s="3" t="s">
        <v>367</v>
      </c>
      <c r="G1133" s="3" t="s">
        <v>28</v>
      </c>
      <c r="H1133" s="2" t="s">
        <v>29</v>
      </c>
      <c r="I1133" s="2" t="s">
        <v>2909</v>
      </c>
      <c r="J1133" s="3" t="str">
        <f>HYPERLINK("https://www.boe.es/gazeta/dias/1824/07/20/pdfs/GMD-1824-91.pdf#page=4","Abrir facsímil")</f>
        <v>Abrir facsímil</v>
      </c>
      <c r="K1133" s="3" t="s">
        <v>31</v>
      </c>
    </row>
    <row r="1134" spans="1:11" ht="42" customHeight="1">
      <c r="A1134" s="2" t="s">
        <v>2910</v>
      </c>
      <c r="B1134" s="2" t="s">
        <v>2911</v>
      </c>
      <c r="C1134" s="2" t="s">
        <v>26</v>
      </c>
      <c r="D1134" s="2" t="s">
        <v>18</v>
      </c>
      <c r="E1134" s="5">
        <v>-27393</v>
      </c>
      <c r="F1134" s="3" t="s">
        <v>148</v>
      </c>
      <c r="G1134" s="3" t="s">
        <v>37</v>
      </c>
      <c r="H1134" s="2" t="s">
        <v>29</v>
      </c>
      <c r="I1134" s="2" t="s">
        <v>2912</v>
      </c>
      <c r="J1134" s="3" t="str">
        <f>HYPERLINK("https://www.boe.es/gazeta/dias/1824/12/30/pdfs/GMD-1824-164.pdf#page=3","Abrir facsímil")</f>
        <v>Abrir facsímil</v>
      </c>
      <c r="K1134" s="3" t="s">
        <v>31</v>
      </c>
    </row>
    <row r="1135" spans="1:11" ht="42" customHeight="1">
      <c r="A1135" s="2" t="s">
        <v>2913</v>
      </c>
      <c r="B1135" s="2" t="s">
        <v>2914</v>
      </c>
      <c r="C1135" s="2" t="s">
        <v>34</v>
      </c>
      <c r="D1135" s="2" t="s">
        <v>35</v>
      </c>
      <c r="E1135" s="5">
        <v>-27587</v>
      </c>
      <c r="F1135" s="3" t="s">
        <v>1500</v>
      </c>
      <c r="G1135" s="3" t="s">
        <v>28</v>
      </c>
      <c r="H1135" s="2" t="s">
        <v>29</v>
      </c>
      <c r="I1135" s="2" t="s">
        <v>2915</v>
      </c>
      <c r="J1135" s="3" t="str">
        <f>HYPERLINK("https://www.boe.es/gazeta/dias/1824/06/19/pdfs/GMD-1824-78.pdf#page=4","Abrir facsímil")</f>
        <v>Abrir facsímil</v>
      </c>
      <c r="K1135" s="3" t="s">
        <v>31</v>
      </c>
    </row>
    <row r="1136" spans="1:11" ht="42" customHeight="1">
      <c r="A1136" s="2" t="s">
        <v>2916</v>
      </c>
      <c r="B1136" s="2" t="s">
        <v>2917</v>
      </c>
      <c r="C1136" s="2" t="s">
        <v>301</v>
      </c>
      <c r="D1136" s="2" t="s">
        <v>18</v>
      </c>
      <c r="E1136" s="5">
        <v>-27470</v>
      </c>
      <c r="F1136" s="3" t="s">
        <v>89</v>
      </c>
      <c r="G1136" s="3" t="s">
        <v>37</v>
      </c>
      <c r="H1136" s="2" t="s">
        <v>29</v>
      </c>
      <c r="I1136" s="2" t="s">
        <v>2918</v>
      </c>
      <c r="J1136" s="3" t="str">
        <f>HYPERLINK("https://www.boe.es/gazeta/dias/1824/10/14/pdfs/GMD-1824-131.pdf#page=3","Abrir facsímil")</f>
        <v>Abrir facsímil</v>
      </c>
      <c r="K1136" s="3" t="s">
        <v>31</v>
      </c>
    </row>
    <row r="1137" spans="1:11" ht="42" customHeight="1">
      <c r="A1137" s="2" t="s">
        <v>2919</v>
      </c>
      <c r="B1137" s="2" t="s">
        <v>2920</v>
      </c>
      <c r="C1137" s="2" t="s">
        <v>17</v>
      </c>
      <c r="D1137" s="2" t="s">
        <v>18</v>
      </c>
      <c r="E1137" s="5">
        <v>-27454</v>
      </c>
      <c r="F1137" s="3" t="s">
        <v>318</v>
      </c>
      <c r="G1137" s="3" t="s">
        <v>37</v>
      </c>
      <c r="H1137" s="2" t="s">
        <v>29</v>
      </c>
      <c r="I1137" s="2" t="s">
        <v>2921</v>
      </c>
      <c r="J1137" s="3" t="str">
        <f>HYPERLINK("https://www.boe.es/gazeta/dias/1824/10/30/pdfs/GMD-1824-138.pdf#page=3","Abrir facsímil")</f>
        <v>Abrir facsímil</v>
      </c>
      <c r="K1137" s="3" t="s">
        <v>31</v>
      </c>
    </row>
    <row r="1138" spans="1:11" ht="42" customHeight="1">
      <c r="A1138" s="2" t="s">
        <v>2922</v>
      </c>
      <c r="B1138" s="2" t="s">
        <v>2923</v>
      </c>
      <c r="C1138" s="2" t="s">
        <v>54</v>
      </c>
      <c r="D1138" s="2" t="s">
        <v>55</v>
      </c>
      <c r="E1138" s="5">
        <v>-27524</v>
      </c>
      <c r="F1138" s="3" t="s">
        <v>887</v>
      </c>
      <c r="G1138" s="3" t="s">
        <v>37</v>
      </c>
      <c r="H1138" s="2" t="s">
        <v>29</v>
      </c>
      <c r="I1138" s="2" t="s">
        <v>2924</v>
      </c>
      <c r="J1138" s="3" t="str">
        <f>HYPERLINK("https://www.boe.es/gazeta/dias/1824/08/21/pdfs/GMD-1824-105.pdf#page=3","Abrir facsímil")</f>
        <v>Abrir facsímil</v>
      </c>
      <c r="K1138" s="3" t="s">
        <v>31</v>
      </c>
    </row>
    <row r="1139" spans="1:11" ht="42" customHeight="1">
      <c r="A1139" s="2" t="s">
        <v>2925</v>
      </c>
      <c r="B1139" s="2" t="s">
        <v>2925</v>
      </c>
      <c r="C1139" s="2" t="s">
        <v>54</v>
      </c>
      <c r="D1139" s="2" t="s">
        <v>55</v>
      </c>
      <c r="E1139" s="5">
        <v>-27734</v>
      </c>
      <c r="F1139" s="3" t="s">
        <v>449</v>
      </c>
      <c r="G1139" s="3" t="s">
        <v>450</v>
      </c>
      <c r="H1139" s="2" t="s">
        <v>29</v>
      </c>
      <c r="I1139" s="2" t="s">
        <v>2926</v>
      </c>
      <c r="J1139" s="3" t="str">
        <f>HYPERLINK("https://www.boe.es/gazeta/dias/1824/01/24/pdfs/GMD-1824-11.pdf#page=3","Abrir facsímil")</f>
        <v>Abrir facsímil</v>
      </c>
      <c r="K1139" s="3" t="s">
        <v>31</v>
      </c>
    </row>
    <row r="1140" spans="1:11" ht="42" customHeight="1">
      <c r="A1140" s="2" t="s">
        <v>2925</v>
      </c>
      <c r="B1140" s="2" t="s">
        <v>2925</v>
      </c>
      <c r="C1140" s="2" t="s">
        <v>54</v>
      </c>
      <c r="D1140" s="2" t="s">
        <v>55</v>
      </c>
      <c r="E1140" s="5">
        <v>-27717</v>
      </c>
      <c r="F1140" s="3" t="s">
        <v>277</v>
      </c>
      <c r="G1140" s="3" t="s">
        <v>90</v>
      </c>
      <c r="H1140" s="2" t="s">
        <v>29</v>
      </c>
      <c r="I1140" s="2" t="s">
        <v>2927</v>
      </c>
      <c r="J1140" s="3" t="str">
        <f>HYPERLINK("https://www.boe.es/gazeta/dias/1824/02/10/pdfs/GMD-1824-19.pdf#page=2","Abrir facsímil")</f>
        <v>Abrir facsímil</v>
      </c>
      <c r="K1140" s="3" t="s">
        <v>31</v>
      </c>
    </row>
    <row r="1141" spans="1:11" ht="42" customHeight="1">
      <c r="A1141" s="2" t="s">
        <v>2925</v>
      </c>
      <c r="B1141" s="2" t="s">
        <v>2925</v>
      </c>
      <c r="C1141" s="2" t="s">
        <v>54</v>
      </c>
      <c r="D1141" s="2" t="s">
        <v>55</v>
      </c>
      <c r="E1141" s="5">
        <v>-27715</v>
      </c>
      <c r="F1141" s="3" t="s">
        <v>470</v>
      </c>
      <c r="G1141" s="3" t="s">
        <v>28</v>
      </c>
      <c r="H1141" s="2" t="s">
        <v>29</v>
      </c>
      <c r="I1141" s="2" t="s">
        <v>2928</v>
      </c>
      <c r="J1141" s="3" t="str">
        <f>HYPERLINK("https://www.boe.es/gazeta/dias/1824/02/12/pdfs/GMD-1824-20.pdf#page=4","Abrir facsímil")</f>
        <v>Abrir facsímil</v>
      </c>
      <c r="K1141" s="3" t="s">
        <v>31</v>
      </c>
    </row>
    <row r="1142" spans="1:11" ht="42" customHeight="1">
      <c r="A1142" s="2" t="s">
        <v>2925</v>
      </c>
      <c r="B1142" s="2" t="s">
        <v>2925</v>
      </c>
      <c r="C1142" s="2" t="s">
        <v>54</v>
      </c>
      <c r="D1142" s="2" t="s">
        <v>55</v>
      </c>
      <c r="E1142" s="5">
        <v>-27713</v>
      </c>
      <c r="F1142" s="3" t="s">
        <v>371</v>
      </c>
      <c r="G1142" s="3" t="s">
        <v>104</v>
      </c>
      <c r="H1142" s="2" t="s">
        <v>29</v>
      </c>
      <c r="I1142" s="2" t="s">
        <v>2929</v>
      </c>
      <c r="J1142" s="3" t="str">
        <f>HYPERLINK("https://www.boe.es/gazeta/dias/1824/02/14/pdfs/GMD-1824-21.pdf#page=1","Abrir facsímil")</f>
        <v>Abrir facsímil</v>
      </c>
      <c r="K1142" s="3" t="s">
        <v>31</v>
      </c>
    </row>
    <row r="1143" spans="1:11" ht="42" customHeight="1">
      <c r="A1143" s="2" t="s">
        <v>2925</v>
      </c>
      <c r="B1143" s="2" t="s">
        <v>2925</v>
      </c>
      <c r="C1143" s="2" t="s">
        <v>34</v>
      </c>
      <c r="D1143" s="2" t="s">
        <v>35</v>
      </c>
      <c r="E1143" s="5">
        <v>-27703</v>
      </c>
      <c r="F1143" s="3" t="s">
        <v>870</v>
      </c>
      <c r="G1143" s="3" t="s">
        <v>104</v>
      </c>
      <c r="H1143" s="2" t="s">
        <v>29</v>
      </c>
      <c r="I1143" s="2" t="s">
        <v>2930</v>
      </c>
      <c r="J1143" s="3" t="str">
        <f>HYPERLINK("https://www.boe.es/gazeta/dias/1824/02/24/pdfs/GMD-1824-25.pdf#page=1","Abrir facsímil")</f>
        <v>Abrir facsímil</v>
      </c>
      <c r="K1143" s="3" t="s">
        <v>31</v>
      </c>
    </row>
    <row r="1144" spans="1:11" ht="42" customHeight="1">
      <c r="A1144" s="2" t="s">
        <v>2925</v>
      </c>
      <c r="B1144" s="2" t="s">
        <v>2925</v>
      </c>
      <c r="C1144" s="2" t="s">
        <v>54</v>
      </c>
      <c r="D1144" s="2" t="s">
        <v>55</v>
      </c>
      <c r="E1144" s="5">
        <v>-27689</v>
      </c>
      <c r="F1144" s="3" t="s">
        <v>200</v>
      </c>
      <c r="G1144" s="3" t="s">
        <v>90</v>
      </c>
      <c r="H1144" s="2" t="s">
        <v>29</v>
      </c>
      <c r="I1144" s="2" t="s">
        <v>2931</v>
      </c>
      <c r="J1144" s="3" t="str">
        <f>HYPERLINK("https://www.boe.es/gazeta/dias/1824/03/09/pdfs/GMD-1824-31.pdf#page=2","Abrir facsímil")</f>
        <v>Abrir facsímil</v>
      </c>
      <c r="K1144" s="3" t="s">
        <v>31</v>
      </c>
    </row>
    <row r="1145" spans="1:11" ht="42" customHeight="1">
      <c r="A1145" s="2" t="s">
        <v>2925</v>
      </c>
      <c r="B1145" s="2" t="s">
        <v>2925</v>
      </c>
      <c r="C1145" s="2" t="s">
        <v>17</v>
      </c>
      <c r="D1145" s="2" t="s">
        <v>18</v>
      </c>
      <c r="E1145" s="5">
        <v>-27671</v>
      </c>
      <c r="F1145" s="3" t="s">
        <v>1555</v>
      </c>
      <c r="G1145" s="3" t="s">
        <v>104</v>
      </c>
      <c r="H1145" s="2" t="s">
        <v>29</v>
      </c>
      <c r="I1145" s="2" t="s">
        <v>2932</v>
      </c>
      <c r="J1145" s="3" t="str">
        <f>HYPERLINK("https://www.boe.es/gazeta/dias/1824/03/27/pdfs/GMD-1824-40.pdf#page=1","Abrir facsímil")</f>
        <v>Abrir facsímil</v>
      </c>
      <c r="K1145" s="3" t="s">
        <v>31</v>
      </c>
    </row>
    <row r="1146" spans="1:11" ht="42" customHeight="1">
      <c r="A1146" s="2" t="s">
        <v>2925</v>
      </c>
      <c r="B1146" s="2" t="s">
        <v>2925</v>
      </c>
      <c r="C1146" s="2" t="s">
        <v>49</v>
      </c>
      <c r="D1146" s="2" t="s">
        <v>18</v>
      </c>
      <c r="E1146" s="5">
        <v>-27661</v>
      </c>
      <c r="F1146" s="3" t="s">
        <v>379</v>
      </c>
      <c r="G1146" s="3" t="s">
        <v>28</v>
      </c>
      <c r="H1146" s="2" t="s">
        <v>29</v>
      </c>
      <c r="I1146" s="2" t="s">
        <v>2933</v>
      </c>
      <c r="J1146" s="3" t="str">
        <f>HYPERLINK("https://www.boe.es/gazeta/dias/1824/04/06/pdfs/GMD-1824-45.pdf#page=4","Abrir facsímil")</f>
        <v>Abrir facsímil</v>
      </c>
      <c r="K1146" s="3" t="s">
        <v>31</v>
      </c>
    </row>
    <row r="1147" spans="1:11" ht="42" customHeight="1">
      <c r="A1147" s="2" t="s">
        <v>2925</v>
      </c>
      <c r="B1147" s="2" t="s">
        <v>2925</v>
      </c>
      <c r="C1147" s="2" t="s">
        <v>49</v>
      </c>
      <c r="D1147" s="2" t="s">
        <v>18</v>
      </c>
      <c r="E1147" s="5">
        <v>-27652</v>
      </c>
      <c r="F1147" s="3" t="s">
        <v>692</v>
      </c>
      <c r="G1147" s="3" t="s">
        <v>104</v>
      </c>
      <c r="H1147" s="2" t="s">
        <v>29</v>
      </c>
      <c r="I1147" s="2" t="s">
        <v>2934</v>
      </c>
      <c r="J1147" s="3" t="str">
        <f>HYPERLINK("https://www.boe.es/gazeta/dias/1824/04/15/pdfs/GMD-1824-49.pdf#page=1","Abrir facsímil")</f>
        <v>Abrir facsímil</v>
      </c>
      <c r="K1147" s="3" t="s">
        <v>31</v>
      </c>
    </row>
    <row r="1148" spans="1:11" ht="42" customHeight="1">
      <c r="A1148" s="2" t="s">
        <v>2925</v>
      </c>
      <c r="B1148" s="2" t="s">
        <v>2925</v>
      </c>
      <c r="C1148" s="2" t="s">
        <v>54</v>
      </c>
      <c r="D1148" s="2" t="s">
        <v>55</v>
      </c>
      <c r="E1148" s="5">
        <v>-27638</v>
      </c>
      <c r="F1148" s="3" t="s">
        <v>456</v>
      </c>
      <c r="G1148" s="3" t="s">
        <v>28</v>
      </c>
      <c r="H1148" s="2" t="s">
        <v>29</v>
      </c>
      <c r="I1148" s="2" t="s">
        <v>2935</v>
      </c>
      <c r="J1148" s="3" t="str">
        <f>HYPERLINK("https://www.boe.es/gazeta/dias/1824/04/29/pdfs/GMD-1824-55.pdf#page=4","Abrir facsímil")</f>
        <v>Abrir facsímil</v>
      </c>
      <c r="K1148" s="3" t="s">
        <v>31</v>
      </c>
    </row>
    <row r="1149" spans="1:11" ht="42" customHeight="1">
      <c r="A1149" s="2" t="s">
        <v>2925</v>
      </c>
      <c r="B1149" s="2" t="s">
        <v>2925</v>
      </c>
      <c r="C1149" s="2" t="s">
        <v>17</v>
      </c>
      <c r="D1149" s="2" t="s">
        <v>18</v>
      </c>
      <c r="E1149" s="5">
        <v>-27622</v>
      </c>
      <c r="F1149" s="3" t="s">
        <v>2440</v>
      </c>
      <c r="G1149" s="3" t="s">
        <v>28</v>
      </c>
      <c r="H1149" s="2" t="s">
        <v>29</v>
      </c>
      <c r="I1149" s="2" t="s">
        <v>2936</v>
      </c>
      <c r="J1149" s="3" t="str">
        <f>HYPERLINK("https://www.boe.es/gazeta/dias/1824/05/15/pdfs/GMD-1824-62.pdf#page=4","Abrir facsímil")</f>
        <v>Abrir facsímil</v>
      </c>
      <c r="K1149" s="3" t="s">
        <v>31</v>
      </c>
    </row>
    <row r="1150" spans="1:11" ht="42" customHeight="1">
      <c r="A1150" s="2" t="s">
        <v>2925</v>
      </c>
      <c r="B1150" s="2" t="s">
        <v>2925</v>
      </c>
      <c r="C1150" s="2" t="s">
        <v>49</v>
      </c>
      <c r="D1150" s="2" t="s">
        <v>18</v>
      </c>
      <c r="E1150" s="5">
        <v>-27596</v>
      </c>
      <c r="F1150" s="3" t="s">
        <v>205</v>
      </c>
      <c r="G1150" s="3" t="s">
        <v>28</v>
      </c>
      <c r="H1150" s="2" t="s">
        <v>29</v>
      </c>
      <c r="I1150" s="2" t="s">
        <v>2937</v>
      </c>
      <c r="J1150" s="3" t="str">
        <f>HYPERLINK("https://www.boe.es/gazeta/dias/1824/06/10/pdfs/GMD-1824-74.pdf#page=4","Abrir facsímil")</f>
        <v>Abrir facsímil</v>
      </c>
      <c r="K1150" s="3" t="s">
        <v>31</v>
      </c>
    </row>
    <row r="1151" spans="1:11" ht="42" customHeight="1">
      <c r="A1151" s="2" t="s">
        <v>2925</v>
      </c>
      <c r="B1151" s="2" t="s">
        <v>2925</v>
      </c>
      <c r="C1151" s="2" t="s">
        <v>54</v>
      </c>
      <c r="D1151" s="2" t="s">
        <v>55</v>
      </c>
      <c r="E1151" s="5">
        <v>-27573</v>
      </c>
      <c r="F1151" s="3" t="s">
        <v>390</v>
      </c>
      <c r="G1151" s="3" t="s">
        <v>90</v>
      </c>
      <c r="H1151" s="2" t="s">
        <v>29</v>
      </c>
      <c r="I1151" s="2" t="s">
        <v>2938</v>
      </c>
      <c r="J1151" s="3" t="str">
        <f>HYPERLINK("https://www.boe.es/gazeta/dias/1824/07/03/pdfs/GMD-1824-84.pdf#page=2","Abrir facsímil")</f>
        <v>Abrir facsímil</v>
      </c>
      <c r="K1151" s="3" t="s">
        <v>31</v>
      </c>
    </row>
    <row r="1152" spans="1:11" ht="42" customHeight="1">
      <c r="A1152" s="2" t="s">
        <v>2925</v>
      </c>
      <c r="B1152" s="2" t="s">
        <v>2925</v>
      </c>
      <c r="C1152" s="2" t="s">
        <v>34</v>
      </c>
      <c r="D1152" s="2" t="s">
        <v>35</v>
      </c>
      <c r="E1152" s="5">
        <v>-27538</v>
      </c>
      <c r="F1152" s="3" t="s">
        <v>142</v>
      </c>
      <c r="G1152" s="3" t="s">
        <v>104</v>
      </c>
      <c r="H1152" s="2" t="s">
        <v>29</v>
      </c>
      <c r="I1152" s="2" t="s">
        <v>2939</v>
      </c>
      <c r="J1152" s="3" t="str">
        <f>HYPERLINK("https://www.boe.es/gazeta/dias/1824/08/07/pdfs/GMD-1824-99.pdf#page=1","Abrir facsímil")</f>
        <v>Abrir facsímil</v>
      </c>
      <c r="K1152" s="3" t="s">
        <v>31</v>
      </c>
    </row>
    <row r="1153" spans="1:11" ht="42" customHeight="1">
      <c r="A1153" s="2" t="s">
        <v>2925</v>
      </c>
      <c r="B1153" s="2" t="s">
        <v>2925</v>
      </c>
      <c r="C1153" s="2" t="s">
        <v>34</v>
      </c>
      <c r="D1153" s="2" t="s">
        <v>35</v>
      </c>
      <c r="E1153" s="5">
        <v>-27535</v>
      </c>
      <c r="F1153" s="3" t="s">
        <v>715</v>
      </c>
      <c r="G1153" s="3" t="s">
        <v>104</v>
      </c>
      <c r="H1153" s="2" t="s">
        <v>29</v>
      </c>
      <c r="I1153" s="2" t="s">
        <v>2940</v>
      </c>
      <c r="J1153" s="3" t="str">
        <f>HYPERLINK("https://www.boe.es/gazeta/dias/1824/08/10/pdfs/GMD-1824-100.pdf#page=1","Abrir facsímil")</f>
        <v>Abrir facsímil</v>
      </c>
      <c r="K1153" s="3" t="s">
        <v>31</v>
      </c>
    </row>
    <row r="1154" spans="1:11" ht="42" customHeight="1">
      <c r="A1154" s="2" t="s">
        <v>2925</v>
      </c>
      <c r="B1154" s="2" t="s">
        <v>2925</v>
      </c>
      <c r="C1154" s="2" t="s">
        <v>54</v>
      </c>
      <c r="D1154" s="2" t="s">
        <v>55</v>
      </c>
      <c r="E1154" s="5">
        <v>-27519</v>
      </c>
      <c r="F1154" s="3" t="s">
        <v>766</v>
      </c>
      <c r="G1154" s="3" t="s">
        <v>28</v>
      </c>
      <c r="H1154" s="2" t="s">
        <v>29</v>
      </c>
      <c r="I1154" s="2" t="s">
        <v>2941</v>
      </c>
      <c r="J1154" s="3" t="str">
        <f>HYPERLINK("https://www.boe.es/gazeta/dias/1824/08/26/pdfs/GMD-1824-109.pdf#page=4","Abrir facsímil")</f>
        <v>Abrir facsímil</v>
      </c>
      <c r="K1154" s="3" t="s">
        <v>31</v>
      </c>
    </row>
    <row r="1155" spans="1:11" ht="42" customHeight="1">
      <c r="A1155" s="2" t="s">
        <v>2925</v>
      </c>
      <c r="B1155" s="2" t="s">
        <v>2925</v>
      </c>
      <c r="C1155" s="2" t="s">
        <v>34</v>
      </c>
      <c r="D1155" s="2" t="s">
        <v>35</v>
      </c>
      <c r="E1155" s="5">
        <v>-27510</v>
      </c>
      <c r="F1155" s="3" t="s">
        <v>2039</v>
      </c>
      <c r="G1155" s="3" t="s">
        <v>104</v>
      </c>
      <c r="H1155" s="2" t="s">
        <v>29</v>
      </c>
      <c r="I1155" s="2" t="s">
        <v>2942</v>
      </c>
      <c r="J1155" s="3" t="str">
        <f>HYPERLINK("https://www.boe.es/gazeta/dias/1824/09/04/pdfs/GMD-1824-114.pdf#page=1","Abrir facsímil")</f>
        <v>Abrir facsímil</v>
      </c>
      <c r="K1155" s="3" t="s">
        <v>31</v>
      </c>
    </row>
    <row r="1156" spans="1:11" ht="42" customHeight="1">
      <c r="A1156" s="2" t="s">
        <v>2925</v>
      </c>
      <c r="B1156" s="2" t="s">
        <v>2925</v>
      </c>
      <c r="C1156" s="2" t="s">
        <v>34</v>
      </c>
      <c r="D1156" s="2" t="s">
        <v>35</v>
      </c>
      <c r="E1156" s="5">
        <v>-27507</v>
      </c>
      <c r="F1156" s="3" t="s">
        <v>250</v>
      </c>
      <c r="G1156" s="3" t="s">
        <v>104</v>
      </c>
      <c r="H1156" s="2" t="s">
        <v>29</v>
      </c>
      <c r="I1156" s="2" t="s">
        <v>2943</v>
      </c>
      <c r="J1156" s="3" t="str">
        <f>HYPERLINK("https://www.boe.es/gazeta/dias/1824/09/07/pdfs/GMD-1824-115.pdf#page=1","Abrir facsímil")</f>
        <v>Abrir facsímil</v>
      </c>
      <c r="K1156" s="3" t="s">
        <v>31</v>
      </c>
    </row>
    <row r="1157" spans="1:11" ht="42" customHeight="1">
      <c r="A1157" s="2" t="s">
        <v>2925</v>
      </c>
      <c r="B1157" s="2" t="s">
        <v>2925</v>
      </c>
      <c r="C1157" s="2" t="s">
        <v>54</v>
      </c>
      <c r="D1157" s="2" t="s">
        <v>55</v>
      </c>
      <c r="E1157" s="5">
        <v>-27493</v>
      </c>
      <c r="F1157" s="3" t="s">
        <v>63</v>
      </c>
      <c r="G1157" s="3" t="s">
        <v>64</v>
      </c>
      <c r="H1157" s="2" t="s">
        <v>29</v>
      </c>
      <c r="I1157" s="2" t="s">
        <v>2944</v>
      </c>
      <c r="J1157" s="3" t="str">
        <f>HYPERLINK("https://www.boe.es/gazeta/dias/1824/09/21/pdfs/GMD-1824-121.pdf#page=3","Abrir facsímil")</f>
        <v>Abrir facsímil</v>
      </c>
      <c r="K1157" s="3" t="s">
        <v>31</v>
      </c>
    </row>
    <row r="1158" spans="1:11" ht="42" customHeight="1">
      <c r="A1158" s="2" t="s">
        <v>2925</v>
      </c>
      <c r="B1158" s="2" t="s">
        <v>2925</v>
      </c>
      <c r="C1158" s="2" t="s">
        <v>17</v>
      </c>
      <c r="D1158" s="2" t="s">
        <v>18</v>
      </c>
      <c r="E1158" s="5">
        <v>-27486</v>
      </c>
      <c r="F1158" s="3" t="s">
        <v>160</v>
      </c>
      <c r="G1158" s="3" t="s">
        <v>90</v>
      </c>
      <c r="H1158" s="2" t="s">
        <v>29</v>
      </c>
      <c r="I1158" s="2" t="s">
        <v>2945</v>
      </c>
      <c r="J1158" s="3" t="str">
        <f>HYPERLINK("https://www.boe.es/gazeta/dias/1824/09/28/pdfs/GMD-1824-124.pdf#page=2","Abrir facsímil")</f>
        <v>Abrir facsímil</v>
      </c>
      <c r="K1158" s="3" t="s">
        <v>31</v>
      </c>
    </row>
    <row r="1159" spans="1:11" ht="42" customHeight="1">
      <c r="A1159" s="2" t="s">
        <v>2925</v>
      </c>
      <c r="B1159" s="2" t="s">
        <v>2925</v>
      </c>
      <c r="C1159" s="2" t="s">
        <v>34</v>
      </c>
      <c r="D1159" s="2" t="s">
        <v>35</v>
      </c>
      <c r="E1159" s="5">
        <v>-27472</v>
      </c>
      <c r="F1159" s="3" t="s">
        <v>459</v>
      </c>
      <c r="G1159" s="3" t="s">
        <v>90</v>
      </c>
      <c r="H1159" s="2" t="s">
        <v>29</v>
      </c>
      <c r="I1159" s="2" t="s">
        <v>2946</v>
      </c>
      <c r="J1159" s="3" t="str">
        <f>HYPERLINK("https://www.boe.es/gazeta/dias/1824/10/12/pdfs/GMD-1824-130.pdf#page=2","Abrir facsímil")</f>
        <v>Abrir facsímil</v>
      </c>
      <c r="K1159" s="3" t="s">
        <v>31</v>
      </c>
    </row>
    <row r="1160" spans="1:11" ht="42" customHeight="1">
      <c r="A1160" s="2" t="s">
        <v>2925</v>
      </c>
      <c r="B1160" s="2" t="s">
        <v>2925</v>
      </c>
      <c r="C1160" s="2" t="s">
        <v>54</v>
      </c>
      <c r="D1160" s="2" t="s">
        <v>55</v>
      </c>
      <c r="E1160" s="5">
        <v>-27472</v>
      </c>
      <c r="F1160" s="3" t="s">
        <v>459</v>
      </c>
      <c r="G1160" s="3" t="s">
        <v>28</v>
      </c>
      <c r="H1160" s="2" t="s">
        <v>29</v>
      </c>
      <c r="I1160" s="2" t="s">
        <v>2947</v>
      </c>
      <c r="J1160" s="3" t="str">
        <f>HYPERLINK("https://www.boe.es/gazeta/dias/1824/10/12/pdfs/GMD-1824-130.pdf#page=4","Abrir facsímil")</f>
        <v>Abrir facsímil</v>
      </c>
      <c r="K1160" s="3" t="s">
        <v>31</v>
      </c>
    </row>
    <row r="1161" spans="1:11" ht="42" customHeight="1">
      <c r="A1161" s="2" t="s">
        <v>2925</v>
      </c>
      <c r="B1161" s="2" t="s">
        <v>2925</v>
      </c>
      <c r="C1161" s="2" t="s">
        <v>54</v>
      </c>
      <c r="D1161" s="2" t="s">
        <v>55</v>
      </c>
      <c r="E1161" s="5">
        <v>-27463</v>
      </c>
      <c r="F1161" s="3" t="s">
        <v>409</v>
      </c>
      <c r="G1161" s="3" t="s">
        <v>104</v>
      </c>
      <c r="H1161" s="2" t="s">
        <v>29</v>
      </c>
      <c r="I1161" s="2" t="s">
        <v>2948</v>
      </c>
      <c r="J1161" s="3" t="str">
        <f>HYPERLINK("https://www.boe.es/gazeta/dias/1824/10/21/pdfs/GMD-1824-134.pdf#page=1","Abrir facsímil")</f>
        <v>Abrir facsímil</v>
      </c>
      <c r="K1161" s="3" t="s">
        <v>31</v>
      </c>
    </row>
    <row r="1162" spans="1:11" ht="42" customHeight="1">
      <c r="A1162" s="2" t="s">
        <v>2925</v>
      </c>
      <c r="B1162" s="2" t="s">
        <v>2925</v>
      </c>
      <c r="C1162" s="2" t="s">
        <v>54</v>
      </c>
      <c r="D1162" s="2" t="s">
        <v>55</v>
      </c>
      <c r="E1162" s="5">
        <v>-27463</v>
      </c>
      <c r="F1162" s="3" t="s">
        <v>409</v>
      </c>
      <c r="G1162" s="3" t="s">
        <v>37</v>
      </c>
      <c r="H1162" s="2" t="s">
        <v>29</v>
      </c>
      <c r="I1162" s="2" t="s">
        <v>2949</v>
      </c>
      <c r="J1162" s="3" t="str">
        <f>HYPERLINK("https://www.boe.es/gazeta/dias/1824/10/21/pdfs/GMD-1824-134.pdf#page=3","Abrir facsímil")</f>
        <v>Abrir facsímil</v>
      </c>
      <c r="K1162" s="3" t="s">
        <v>31</v>
      </c>
    </row>
    <row r="1163" spans="1:11" ht="42" customHeight="1">
      <c r="A1163" s="2" t="s">
        <v>2925</v>
      </c>
      <c r="B1163" s="2" t="s">
        <v>2925</v>
      </c>
      <c r="C1163" s="2" t="s">
        <v>54</v>
      </c>
      <c r="D1163" s="2" t="s">
        <v>55</v>
      </c>
      <c r="E1163" s="5">
        <v>-27458</v>
      </c>
      <c r="F1163" s="3" t="s">
        <v>383</v>
      </c>
      <c r="G1163" s="3" t="s">
        <v>28</v>
      </c>
      <c r="H1163" s="2" t="s">
        <v>29</v>
      </c>
      <c r="I1163" s="2" t="s">
        <v>2950</v>
      </c>
      <c r="J1163" s="3" t="str">
        <f>HYPERLINK("https://www.boe.es/gazeta/dias/1824/10/26/pdfs/GMD-1824-136.pdf#page=4","Abrir facsímil")</f>
        <v>Abrir facsímil</v>
      </c>
      <c r="K1163" s="3" t="s">
        <v>31</v>
      </c>
    </row>
    <row r="1164" spans="1:11" ht="42" customHeight="1">
      <c r="A1164" s="2" t="s">
        <v>2925</v>
      </c>
      <c r="B1164" s="2" t="s">
        <v>2925</v>
      </c>
      <c r="C1164" s="2" t="s">
        <v>17</v>
      </c>
      <c r="D1164" s="2" t="s">
        <v>18</v>
      </c>
      <c r="E1164" s="5">
        <v>-27456</v>
      </c>
      <c r="F1164" s="3" t="s">
        <v>119</v>
      </c>
      <c r="G1164" s="3" t="s">
        <v>37</v>
      </c>
      <c r="H1164" s="2" t="s">
        <v>29</v>
      </c>
      <c r="I1164" s="2" t="s">
        <v>2951</v>
      </c>
      <c r="J1164" s="3" t="str">
        <f>HYPERLINK("https://www.boe.es/gazeta/dias/1824/10/28/pdfs/GMD-1824-137.pdf#page=3","Abrir facsímil")</f>
        <v>Abrir facsímil</v>
      </c>
      <c r="K1164" s="3" t="s">
        <v>31</v>
      </c>
    </row>
    <row r="1165" spans="1:11" ht="42" customHeight="1">
      <c r="A1165" s="2" t="s">
        <v>2925</v>
      </c>
      <c r="B1165" s="2" t="s">
        <v>2925</v>
      </c>
      <c r="C1165" s="2" t="s">
        <v>17</v>
      </c>
      <c r="D1165" s="2" t="s">
        <v>18</v>
      </c>
      <c r="E1165" s="5">
        <v>-27454</v>
      </c>
      <c r="F1165" s="3" t="s">
        <v>318</v>
      </c>
      <c r="G1165" s="3" t="s">
        <v>90</v>
      </c>
      <c r="H1165" s="2" t="s">
        <v>29</v>
      </c>
      <c r="I1165" s="2" t="s">
        <v>2952</v>
      </c>
      <c r="J1165" s="3" t="str">
        <f>HYPERLINK("https://www.boe.es/gazeta/dias/1824/10/30/pdfs/GMD-1824-138.pdf#page=2","Abrir facsímil")</f>
        <v>Abrir facsímil</v>
      </c>
      <c r="K1165" s="3" t="s">
        <v>31</v>
      </c>
    </row>
    <row r="1166" spans="1:11" ht="42" customHeight="1">
      <c r="A1166" s="2" t="s">
        <v>2925</v>
      </c>
      <c r="B1166" s="2" t="s">
        <v>2925</v>
      </c>
      <c r="C1166" s="2" t="s">
        <v>34</v>
      </c>
      <c r="D1166" s="2" t="s">
        <v>35</v>
      </c>
      <c r="E1166" s="5">
        <v>-27454</v>
      </c>
      <c r="F1166" s="3" t="s">
        <v>318</v>
      </c>
      <c r="G1166" s="3" t="s">
        <v>37</v>
      </c>
      <c r="H1166" s="2" t="s">
        <v>29</v>
      </c>
      <c r="I1166" s="2" t="s">
        <v>2953</v>
      </c>
      <c r="J1166" s="3" t="str">
        <f>HYPERLINK("https://www.boe.es/gazeta/dias/1824/10/30/pdfs/GMD-1824-138.pdf#page=3","Abrir facsímil")</f>
        <v>Abrir facsímil</v>
      </c>
      <c r="K1166" s="3" t="s">
        <v>31</v>
      </c>
    </row>
    <row r="1167" spans="1:11" ht="42" customHeight="1">
      <c r="A1167" s="2" t="s">
        <v>2925</v>
      </c>
      <c r="B1167" s="2" t="s">
        <v>2925</v>
      </c>
      <c r="C1167" s="2" t="s">
        <v>17</v>
      </c>
      <c r="D1167" s="2" t="s">
        <v>18</v>
      </c>
      <c r="E1167" s="5">
        <v>-27454</v>
      </c>
      <c r="F1167" s="3" t="s">
        <v>318</v>
      </c>
      <c r="G1167" s="3" t="s">
        <v>28</v>
      </c>
      <c r="H1167" s="2" t="s">
        <v>29</v>
      </c>
      <c r="I1167" s="2" t="s">
        <v>2954</v>
      </c>
      <c r="J1167" s="3" t="str">
        <f>HYPERLINK("https://www.boe.es/gazeta/dias/1824/10/30/pdfs/GMD-1824-138.pdf#page=4","Abrir facsímil")</f>
        <v>Abrir facsímil</v>
      </c>
      <c r="K1167" s="3" t="s">
        <v>31</v>
      </c>
    </row>
    <row r="1168" spans="1:11" ht="42" customHeight="1">
      <c r="A1168" s="2" t="s">
        <v>2925</v>
      </c>
      <c r="B1168" s="2" t="s">
        <v>2925</v>
      </c>
      <c r="C1168" s="2" t="s">
        <v>34</v>
      </c>
      <c r="D1168" s="2" t="s">
        <v>35</v>
      </c>
      <c r="E1168" s="5">
        <v>-27449</v>
      </c>
      <c r="F1168" s="3" t="s">
        <v>360</v>
      </c>
      <c r="G1168" s="3" t="s">
        <v>28</v>
      </c>
      <c r="H1168" s="2" t="s">
        <v>29</v>
      </c>
      <c r="I1168" s="2" t="s">
        <v>2955</v>
      </c>
      <c r="J1168" s="3" t="str">
        <f>HYPERLINK("https://www.boe.es/gazeta/dias/1824/11/04/pdfs/GMD-1824-140.pdf#page=4","Abrir facsímil")</f>
        <v>Abrir facsímil</v>
      </c>
      <c r="K1168" s="3" t="s">
        <v>31</v>
      </c>
    </row>
    <row r="1169" spans="1:11" ht="42" customHeight="1">
      <c r="A1169" s="2" t="s">
        <v>2956</v>
      </c>
      <c r="B1169" s="2" t="s">
        <v>2957</v>
      </c>
      <c r="C1169" s="2" t="s">
        <v>54</v>
      </c>
      <c r="D1169" s="2" t="s">
        <v>55</v>
      </c>
      <c r="E1169" s="5">
        <v>-27463</v>
      </c>
      <c r="F1169" s="3" t="s">
        <v>409</v>
      </c>
      <c r="G1169" s="3" t="s">
        <v>28</v>
      </c>
      <c r="H1169" s="2" t="s">
        <v>21</v>
      </c>
      <c r="I1169" s="2" t="s">
        <v>2958</v>
      </c>
      <c r="J1169" s="3" t="str">
        <f>HYPERLINK("https://www.boe.es/gazeta/dias/1824/10/21/pdfs/GMD-1824-134.pdf#page=4","Abrir facsímil")</f>
        <v>Abrir facsímil</v>
      </c>
      <c r="K1169" s="3" t="s">
        <v>23</v>
      </c>
    </row>
    <row r="1170" spans="1:11" ht="42" customHeight="1">
      <c r="A1170" s="2" t="s">
        <v>2959</v>
      </c>
      <c r="B1170" s="2" t="s">
        <v>2960</v>
      </c>
      <c r="C1170" s="2" t="s">
        <v>54</v>
      </c>
      <c r="D1170" s="2" t="s">
        <v>55</v>
      </c>
      <c r="E1170" s="5">
        <v>-27517</v>
      </c>
      <c r="F1170" s="3" t="s">
        <v>173</v>
      </c>
      <c r="G1170" s="3" t="s">
        <v>28</v>
      </c>
      <c r="H1170" s="2" t="s">
        <v>21</v>
      </c>
      <c r="I1170" s="2" t="s">
        <v>2961</v>
      </c>
      <c r="J1170" s="3" t="str">
        <f>HYPERLINK("https://www.boe.es/gazeta/dias/1824/08/28/pdfs/GMD-1824-110.pdf#page=4","Abrir facsímil")</f>
        <v>Abrir facsímil</v>
      </c>
      <c r="K1170" s="3" t="s">
        <v>23</v>
      </c>
    </row>
    <row r="1171" spans="1:11" ht="42" customHeight="1">
      <c r="A1171" s="2" t="s">
        <v>2962</v>
      </c>
      <c r="B1171" s="2" t="s">
        <v>2962</v>
      </c>
      <c r="C1171" s="2" t="s">
        <v>54</v>
      </c>
      <c r="D1171" s="2" t="s">
        <v>55</v>
      </c>
      <c r="E1171" s="5">
        <v>-27456</v>
      </c>
      <c r="F1171" s="3" t="s">
        <v>119</v>
      </c>
      <c r="G1171" s="3" t="s">
        <v>90</v>
      </c>
      <c r="H1171" s="2" t="s">
        <v>29</v>
      </c>
      <c r="I1171" s="2" t="s">
        <v>2963</v>
      </c>
      <c r="J1171" s="3" t="str">
        <f>HYPERLINK("https://www.boe.es/gazeta/dias/1824/10/28/pdfs/GMD-1824-137.pdf#page=2","Abrir facsímil")</f>
        <v>Abrir facsímil</v>
      </c>
      <c r="K1171" s="3" t="s">
        <v>31</v>
      </c>
    </row>
    <row r="1172" spans="1:11" ht="42" customHeight="1">
      <c r="A1172" s="2" t="s">
        <v>2964</v>
      </c>
      <c r="B1172" s="2" t="s">
        <v>2964</v>
      </c>
      <c r="C1172" s="2" t="s">
        <v>301</v>
      </c>
      <c r="D1172" s="2" t="s">
        <v>18</v>
      </c>
      <c r="E1172" s="5">
        <v>-27596</v>
      </c>
      <c r="F1172" s="3" t="s">
        <v>205</v>
      </c>
      <c r="G1172" s="3" t="s">
        <v>37</v>
      </c>
      <c r="H1172" s="2" t="s">
        <v>29</v>
      </c>
      <c r="I1172" s="2" t="s">
        <v>2965</v>
      </c>
      <c r="J1172" s="3" t="str">
        <f>HYPERLINK("https://www.boe.es/gazeta/dias/1824/06/10/pdfs/GMD-1824-74.pdf#page=3","Abrir facsímil")</f>
        <v>Abrir facsímil</v>
      </c>
      <c r="K1172" s="3" t="s">
        <v>31</v>
      </c>
    </row>
    <row r="1173" spans="1:11" ht="42" customHeight="1">
      <c r="A1173" s="2" t="s">
        <v>2966</v>
      </c>
      <c r="B1173" s="2" t="s">
        <v>2967</v>
      </c>
      <c r="C1173" s="2" t="s">
        <v>54</v>
      </c>
      <c r="D1173" s="2" t="s">
        <v>55</v>
      </c>
      <c r="E1173" s="5">
        <v>-27456</v>
      </c>
      <c r="F1173" s="3" t="s">
        <v>119</v>
      </c>
      <c r="G1173" s="3" t="s">
        <v>90</v>
      </c>
      <c r="H1173" s="2" t="s">
        <v>29</v>
      </c>
      <c r="I1173" s="2" t="s">
        <v>2968</v>
      </c>
      <c r="J1173" s="3" t="str">
        <f>HYPERLINK("https://www.boe.es/gazeta/dias/1824/10/28/pdfs/GMD-1824-137.pdf#page=2","Abrir facsímil")</f>
        <v>Abrir facsímil</v>
      </c>
      <c r="K1173" s="3" t="s">
        <v>31</v>
      </c>
    </row>
    <row r="1174" spans="1:11" ht="42" customHeight="1">
      <c r="A1174" s="2" t="s">
        <v>2969</v>
      </c>
      <c r="B1174" s="2" t="s">
        <v>2970</v>
      </c>
      <c r="C1174" s="2" t="s">
        <v>54</v>
      </c>
      <c r="D1174" s="2" t="s">
        <v>55</v>
      </c>
      <c r="E1174" s="5">
        <v>-27755</v>
      </c>
      <c r="F1174" s="3" t="s">
        <v>193</v>
      </c>
      <c r="G1174" s="3" t="s">
        <v>28</v>
      </c>
      <c r="H1174" s="2" t="s">
        <v>29</v>
      </c>
      <c r="I1174" s="2" t="s">
        <v>2971</v>
      </c>
      <c r="J1174" s="3" t="str">
        <f>HYPERLINK("https://www.boe.es/gazeta/dias/1824/01/03/pdfs/GMD-1824-2.pdf#page=4","Abrir facsímil")</f>
        <v>Abrir facsímil</v>
      </c>
      <c r="K1174" s="3" t="s">
        <v>31</v>
      </c>
    </row>
    <row r="1175" spans="1:11" ht="42" customHeight="1">
      <c r="A1175" s="2" t="s">
        <v>2972</v>
      </c>
      <c r="B1175" s="2" t="s">
        <v>2973</v>
      </c>
      <c r="C1175" s="2" t="s">
        <v>17</v>
      </c>
      <c r="D1175" s="2" t="s">
        <v>18</v>
      </c>
      <c r="E1175" s="5">
        <v>-27573</v>
      </c>
      <c r="F1175" s="3" t="s">
        <v>390</v>
      </c>
      <c r="G1175" s="3" t="s">
        <v>90</v>
      </c>
      <c r="H1175" s="2" t="s">
        <v>29</v>
      </c>
      <c r="I1175" s="2" t="s">
        <v>2974</v>
      </c>
      <c r="J1175" s="3" t="str">
        <f>HYPERLINK("https://www.boe.es/gazeta/dias/1824/07/03/pdfs/GMD-1824-84.pdf#page=2","Abrir facsímil")</f>
        <v>Abrir facsímil</v>
      </c>
      <c r="K1175" s="3" t="s">
        <v>31</v>
      </c>
    </row>
    <row r="1176" spans="1:11" ht="42" customHeight="1">
      <c r="A1176" s="2" t="s">
        <v>2975</v>
      </c>
      <c r="B1176" s="2" t="s">
        <v>2976</v>
      </c>
      <c r="C1176" s="2" t="s">
        <v>54</v>
      </c>
      <c r="D1176" s="2" t="s">
        <v>55</v>
      </c>
      <c r="E1176" s="5">
        <v>-27603</v>
      </c>
      <c r="F1176" s="3" t="s">
        <v>682</v>
      </c>
      <c r="G1176" s="3" t="s">
        <v>90</v>
      </c>
      <c r="H1176" s="2" t="s">
        <v>29</v>
      </c>
      <c r="I1176" s="2" t="s">
        <v>2977</v>
      </c>
      <c r="J1176" s="3" t="str">
        <f>HYPERLINK("https://www.boe.es/gazeta/dias/1824/06/03/pdfs/GMD-1824-71.pdf#page=2","Abrir facsímil")</f>
        <v>Abrir facsímil</v>
      </c>
      <c r="K1176" s="3" t="s">
        <v>31</v>
      </c>
    </row>
    <row r="1177" spans="1:11" ht="42" customHeight="1">
      <c r="A1177" s="2" t="s">
        <v>2978</v>
      </c>
      <c r="B1177" s="2" t="s">
        <v>2979</v>
      </c>
      <c r="C1177" s="2" t="s">
        <v>34</v>
      </c>
      <c r="D1177" s="2" t="s">
        <v>35</v>
      </c>
      <c r="E1177" s="5">
        <v>-27423</v>
      </c>
      <c r="F1177" s="3" t="s">
        <v>1300</v>
      </c>
      <c r="G1177" s="3" t="s">
        <v>28</v>
      </c>
      <c r="H1177" s="2" t="s">
        <v>29</v>
      </c>
      <c r="I1177" s="2" t="s">
        <v>2980</v>
      </c>
      <c r="J1177" s="3" t="str">
        <f>HYPERLINK("https://www.boe.es/gazeta/dias/1824/11/30/pdfs/GMD-1824-151.pdf#page=4","Abrir facsímil")</f>
        <v>Abrir facsímil</v>
      </c>
      <c r="K1177" s="3" t="s">
        <v>31</v>
      </c>
    </row>
    <row r="1178" spans="1:11" ht="42" customHeight="1">
      <c r="A1178" s="2" t="s">
        <v>2981</v>
      </c>
      <c r="B1178" s="2" t="s">
        <v>2981</v>
      </c>
      <c r="C1178" s="2" t="s">
        <v>54</v>
      </c>
      <c r="D1178" s="2" t="s">
        <v>55</v>
      </c>
      <c r="E1178" s="5">
        <v>-27577</v>
      </c>
      <c r="F1178" s="3" t="s">
        <v>1963</v>
      </c>
      <c r="G1178" s="3" t="s">
        <v>90</v>
      </c>
      <c r="H1178" s="2" t="s">
        <v>29</v>
      </c>
      <c r="I1178" s="2" t="s">
        <v>2982</v>
      </c>
      <c r="J1178" s="3" t="str">
        <f>HYPERLINK("https://www.boe.es/gazeta/dias/1824/06/29/pdfs/GMD-1824-82.pdf#page=2","Abrir facsímil")</f>
        <v>Abrir facsímil</v>
      </c>
      <c r="K1178" s="3" t="s">
        <v>31</v>
      </c>
    </row>
    <row r="1179" spans="1:11" ht="42" customHeight="1">
      <c r="A1179" s="2" t="s">
        <v>2983</v>
      </c>
      <c r="B1179" s="2" t="s">
        <v>2984</v>
      </c>
      <c r="C1179" s="2" t="s">
        <v>34</v>
      </c>
      <c r="D1179" s="2" t="s">
        <v>35</v>
      </c>
      <c r="E1179" s="5">
        <v>-27398</v>
      </c>
      <c r="F1179" s="3" t="s">
        <v>387</v>
      </c>
      <c r="G1179" s="3" t="s">
        <v>37</v>
      </c>
      <c r="H1179" s="2" t="s">
        <v>29</v>
      </c>
      <c r="I1179" s="2" t="s">
        <v>2985</v>
      </c>
      <c r="J1179" s="3" t="str">
        <f>HYPERLINK("https://www.boe.es/gazeta/dias/1824/12/25/pdfs/GMD-1824-162.pdf#page=3","Abrir facsímil")</f>
        <v>Abrir facsímil</v>
      </c>
      <c r="K1179" s="3" t="s">
        <v>31</v>
      </c>
    </row>
    <row r="1180" spans="1:11" ht="42" customHeight="1">
      <c r="A1180" s="2" t="s">
        <v>2986</v>
      </c>
      <c r="B1180" s="2" t="s">
        <v>2987</v>
      </c>
      <c r="C1180" s="2" t="s">
        <v>54</v>
      </c>
      <c r="D1180" s="2" t="s">
        <v>55</v>
      </c>
      <c r="E1180" s="5">
        <v>-27414</v>
      </c>
      <c r="F1180" s="3" t="s">
        <v>179</v>
      </c>
      <c r="G1180" s="3" t="s">
        <v>37</v>
      </c>
      <c r="H1180" s="2" t="s">
        <v>29</v>
      </c>
      <c r="I1180" s="2" t="s">
        <v>2988</v>
      </c>
      <c r="J1180" s="3" t="str">
        <f>HYPERLINK("https://www.boe.es/gazeta/dias/1824/12/09/pdfs/GMD-1824-155.pdf#page=3","Abrir facsímil")</f>
        <v>Abrir facsímil</v>
      </c>
      <c r="K1180" s="3" t="s">
        <v>31</v>
      </c>
    </row>
    <row r="1181" spans="1:11" ht="42" customHeight="1">
      <c r="A1181" s="2" t="s">
        <v>2989</v>
      </c>
      <c r="B1181" s="2" t="s">
        <v>2990</v>
      </c>
      <c r="C1181" s="2" t="s">
        <v>34</v>
      </c>
      <c r="D1181" s="2" t="s">
        <v>35</v>
      </c>
      <c r="E1181" s="5">
        <v>-27659</v>
      </c>
      <c r="F1181" s="3" t="s">
        <v>215</v>
      </c>
      <c r="G1181" s="3" t="s">
        <v>28</v>
      </c>
      <c r="H1181" s="2" t="s">
        <v>29</v>
      </c>
      <c r="I1181" s="2" t="s">
        <v>2991</v>
      </c>
      <c r="J1181" s="3" t="str">
        <f>HYPERLINK("https://www.boe.es/gazeta/dias/1824/04/08/pdfs/GMD-1824-46.pdf#page=4","Abrir facsímil")</f>
        <v>Abrir facsímil</v>
      </c>
      <c r="K1181" s="3" t="s">
        <v>31</v>
      </c>
    </row>
    <row r="1182" spans="1:11" ht="42" customHeight="1">
      <c r="A1182" s="2" t="s">
        <v>2992</v>
      </c>
      <c r="B1182" s="2" t="s">
        <v>2992</v>
      </c>
      <c r="C1182" s="2" t="s">
        <v>54</v>
      </c>
      <c r="D1182" s="2" t="s">
        <v>55</v>
      </c>
      <c r="E1182" s="5">
        <v>-27554</v>
      </c>
      <c r="F1182" s="3" t="s">
        <v>326</v>
      </c>
      <c r="G1182" s="3" t="s">
        <v>37</v>
      </c>
      <c r="H1182" s="2" t="s">
        <v>29</v>
      </c>
      <c r="I1182" s="2" t="s">
        <v>2993</v>
      </c>
      <c r="J1182" s="3" t="str">
        <f>HYPERLINK("https://www.boe.es/gazeta/dias/1824/07/22/pdfs/GMD-1824-92.pdf#page=3","Abrir facsímil")</f>
        <v>Abrir facsímil</v>
      </c>
      <c r="K1182" s="3" t="s">
        <v>31</v>
      </c>
    </row>
    <row r="1183" spans="1:11" ht="42" customHeight="1">
      <c r="A1183" s="2" t="s">
        <v>2994</v>
      </c>
      <c r="B1183" s="2" t="s">
        <v>2995</v>
      </c>
      <c r="C1183" s="2" t="s">
        <v>54</v>
      </c>
      <c r="D1183" s="2" t="s">
        <v>55</v>
      </c>
      <c r="E1183" s="5">
        <v>-27493</v>
      </c>
      <c r="F1183" s="3" t="s">
        <v>63</v>
      </c>
      <c r="G1183" s="3" t="s">
        <v>64</v>
      </c>
      <c r="H1183" s="2" t="s">
        <v>29</v>
      </c>
      <c r="I1183" s="2" t="s">
        <v>2996</v>
      </c>
      <c r="J1183" s="3" t="str">
        <f>HYPERLINK("https://www.boe.es/gazeta/dias/1824/09/21/pdfs/GMD-1824-121.pdf#page=3","Abrir facsímil")</f>
        <v>Abrir facsímil</v>
      </c>
      <c r="K1183" s="3" t="s">
        <v>31</v>
      </c>
    </row>
    <row r="1184" spans="1:11" ht="42" customHeight="1">
      <c r="A1184" s="2" t="s">
        <v>2997</v>
      </c>
      <c r="B1184" s="2" t="s">
        <v>2997</v>
      </c>
      <c r="C1184" s="2" t="s">
        <v>34</v>
      </c>
      <c r="D1184" s="2" t="s">
        <v>35</v>
      </c>
      <c r="E1184" s="5">
        <v>-27601</v>
      </c>
      <c r="F1184" s="3" t="s">
        <v>473</v>
      </c>
      <c r="G1184" s="3" t="s">
        <v>28</v>
      </c>
      <c r="H1184" s="2" t="s">
        <v>29</v>
      </c>
      <c r="I1184" s="2" t="s">
        <v>2998</v>
      </c>
      <c r="J1184" s="3" t="str">
        <f>HYPERLINK("https://www.boe.es/gazeta/dias/1824/06/05/pdfs/GMD-1824-72.pdf#page=4","Abrir facsímil")</f>
        <v>Abrir facsímil</v>
      </c>
      <c r="K1184" s="3" t="s">
        <v>31</v>
      </c>
    </row>
    <row r="1185" spans="1:11" ht="42" customHeight="1">
      <c r="A1185" s="2" t="s">
        <v>2999</v>
      </c>
      <c r="B1185" s="2" t="s">
        <v>3000</v>
      </c>
      <c r="C1185" s="2" t="s">
        <v>34</v>
      </c>
      <c r="D1185" s="2" t="s">
        <v>35</v>
      </c>
      <c r="E1185" s="5">
        <v>-27738</v>
      </c>
      <c r="F1185" s="3" t="s">
        <v>517</v>
      </c>
      <c r="G1185" s="3" t="s">
        <v>90</v>
      </c>
      <c r="H1185" s="2" t="s">
        <v>29</v>
      </c>
      <c r="I1185" s="2" t="s">
        <v>3001</v>
      </c>
      <c r="J1185" s="3" t="str">
        <f>HYPERLINK("https://www.boe.es/gazeta/dias/1824/01/20/pdfs/GMD-1824-9.pdf#page=2","Abrir facsímil")</f>
        <v>Abrir facsímil</v>
      </c>
      <c r="K1185" s="3" t="s">
        <v>31</v>
      </c>
    </row>
    <row r="1186" spans="1:11" ht="42" customHeight="1">
      <c r="A1186" s="2" t="s">
        <v>3002</v>
      </c>
      <c r="B1186" s="2" t="s">
        <v>3003</v>
      </c>
      <c r="C1186" s="2" t="s">
        <v>72</v>
      </c>
      <c r="D1186" s="2" t="s">
        <v>18</v>
      </c>
      <c r="E1186" s="5">
        <v>-27437</v>
      </c>
      <c r="F1186" s="3" t="s">
        <v>45</v>
      </c>
      <c r="G1186" s="3" t="s">
        <v>37</v>
      </c>
      <c r="H1186" s="2" t="s">
        <v>29</v>
      </c>
      <c r="I1186" s="2" t="s">
        <v>3004</v>
      </c>
      <c r="J1186" s="3" t="str">
        <f>HYPERLINK("https://www.boe.es/gazeta/dias/1824/11/16/pdfs/GMD-1824-145.pdf#page=3","Abrir facsímil")</f>
        <v>Abrir facsímil</v>
      </c>
      <c r="K1186" s="3" t="s">
        <v>31</v>
      </c>
    </row>
    <row r="1187" spans="1:11" ht="42" customHeight="1">
      <c r="A1187" s="2" t="s">
        <v>3005</v>
      </c>
      <c r="B1187" s="2" t="s">
        <v>3005</v>
      </c>
      <c r="C1187" s="2" t="s">
        <v>54</v>
      </c>
      <c r="D1187" s="2" t="s">
        <v>55</v>
      </c>
      <c r="E1187" s="5">
        <v>-27615</v>
      </c>
      <c r="F1187" s="3" t="s">
        <v>557</v>
      </c>
      <c r="G1187" s="3" t="s">
        <v>90</v>
      </c>
      <c r="H1187" s="2" t="s">
        <v>29</v>
      </c>
      <c r="I1187" s="2" t="s">
        <v>3006</v>
      </c>
      <c r="J1187" s="3" t="str">
        <f>HYPERLINK("https://www.boe.es/gazeta/dias/1824/05/22/pdfs/GMD-1824-66.pdf#page=2","Abrir facsímil")</f>
        <v>Abrir facsímil</v>
      </c>
      <c r="K1187" s="3" t="s">
        <v>31</v>
      </c>
    </row>
    <row r="1188" spans="1:11" ht="42" customHeight="1">
      <c r="A1188" s="2" t="s">
        <v>3007</v>
      </c>
      <c r="B1188" s="2" t="s">
        <v>3008</v>
      </c>
      <c r="C1188" s="2" t="s">
        <v>34</v>
      </c>
      <c r="D1188" s="2" t="s">
        <v>35</v>
      </c>
      <c r="E1188" s="5">
        <v>-27554</v>
      </c>
      <c r="F1188" s="3" t="s">
        <v>326</v>
      </c>
      <c r="G1188" s="3" t="s">
        <v>37</v>
      </c>
      <c r="H1188" s="2" t="s">
        <v>29</v>
      </c>
      <c r="I1188" s="2" t="s">
        <v>3009</v>
      </c>
      <c r="J1188" s="3" t="str">
        <f>HYPERLINK("https://www.boe.es/gazeta/dias/1824/07/22/pdfs/GMD-1824-92.pdf#page=3","Abrir facsímil")</f>
        <v>Abrir facsímil</v>
      </c>
      <c r="K1188" s="3" t="s">
        <v>31</v>
      </c>
    </row>
    <row r="1189" spans="1:11" ht="42" customHeight="1">
      <c r="A1189" s="2" t="s">
        <v>3010</v>
      </c>
      <c r="B1189" s="2" t="s">
        <v>3011</v>
      </c>
      <c r="C1189" s="2" t="s">
        <v>34</v>
      </c>
      <c r="D1189" s="2" t="s">
        <v>35</v>
      </c>
      <c r="E1189" s="5">
        <v>-27395</v>
      </c>
      <c r="F1189" s="3" t="s">
        <v>817</v>
      </c>
      <c r="G1189" s="3" t="s">
        <v>28</v>
      </c>
      <c r="H1189" s="2" t="s">
        <v>21</v>
      </c>
      <c r="I1189" s="2" t="s">
        <v>3012</v>
      </c>
      <c r="J1189" s="3" t="str">
        <f>HYPERLINK("https://www.boe.es/gazeta/dias/1824/12/28/pdfs/GMD-1824-163.pdf#page=4","Abrir facsímil")</f>
        <v>Abrir facsímil</v>
      </c>
      <c r="K1189" s="3" t="s">
        <v>23</v>
      </c>
    </row>
    <row r="1190" spans="1:11" ht="42" customHeight="1">
      <c r="A1190" s="2" t="s">
        <v>3013</v>
      </c>
      <c r="B1190" s="2" t="s">
        <v>3013</v>
      </c>
      <c r="C1190" s="2" t="s">
        <v>54</v>
      </c>
      <c r="D1190" s="2" t="s">
        <v>55</v>
      </c>
      <c r="E1190" s="5">
        <v>-27629</v>
      </c>
      <c r="F1190" s="3" t="s">
        <v>429</v>
      </c>
      <c r="G1190" s="3" t="s">
        <v>37</v>
      </c>
      <c r="H1190" s="2" t="s">
        <v>29</v>
      </c>
      <c r="I1190" s="2" t="s">
        <v>3014</v>
      </c>
      <c r="J1190" s="3" t="str">
        <f>HYPERLINK("https://www.boe.es/gazeta/dias/1824/05/08/pdfs/GMD-1824-59.pdf#page=3","Abrir facsímil")</f>
        <v>Abrir facsímil</v>
      </c>
      <c r="K1190" s="3" t="s">
        <v>31</v>
      </c>
    </row>
    <row r="1191" spans="1:11" ht="42" customHeight="1">
      <c r="A1191" s="2" t="s">
        <v>3015</v>
      </c>
      <c r="B1191" s="2" t="s">
        <v>3016</v>
      </c>
      <c r="C1191" s="2" t="s">
        <v>54</v>
      </c>
      <c r="D1191" s="2" t="s">
        <v>55</v>
      </c>
      <c r="E1191" s="5">
        <v>-27643</v>
      </c>
      <c r="F1191" s="3" t="s">
        <v>77</v>
      </c>
      <c r="G1191" s="3" t="s">
        <v>28</v>
      </c>
      <c r="H1191" s="2" t="s">
        <v>29</v>
      </c>
      <c r="I1191" s="2" t="s">
        <v>3017</v>
      </c>
      <c r="J1191" s="3" t="str">
        <f>HYPERLINK("https://www.boe.es/gazeta/dias/1824/04/24/pdfs/GMD-1824-53.pdf#page=4","Abrir facsímil")</f>
        <v>Abrir facsímil</v>
      </c>
      <c r="K1191" s="3" t="s">
        <v>31</v>
      </c>
    </row>
    <row r="1192" spans="1:11" ht="42" customHeight="1">
      <c r="A1192" s="2" t="s">
        <v>3018</v>
      </c>
      <c r="B1192" s="2" t="s">
        <v>3019</v>
      </c>
      <c r="C1192" s="2" t="s">
        <v>301</v>
      </c>
      <c r="D1192" s="2" t="s">
        <v>18</v>
      </c>
      <c r="E1192" s="5">
        <v>-27470</v>
      </c>
      <c r="F1192" s="3" t="s">
        <v>89</v>
      </c>
      <c r="G1192" s="3" t="s">
        <v>37</v>
      </c>
      <c r="H1192" s="2" t="s">
        <v>21</v>
      </c>
      <c r="I1192" s="2" t="s">
        <v>3020</v>
      </c>
      <c r="J1192" s="3" t="str">
        <f>HYPERLINK("https://www.boe.es/gazeta/dias/1824/10/14/pdfs/GMD-1824-131.pdf#page=3","Abrir facsímil")</f>
        <v>Abrir facsímil</v>
      </c>
      <c r="K1192" s="3" t="s">
        <v>23</v>
      </c>
    </row>
    <row r="1193" spans="1:11" ht="42" customHeight="1">
      <c r="A1193" s="2" t="s">
        <v>3021</v>
      </c>
      <c r="B1193" s="2" t="s">
        <v>3022</v>
      </c>
      <c r="C1193" s="2" t="s">
        <v>26</v>
      </c>
      <c r="D1193" s="2" t="s">
        <v>18</v>
      </c>
      <c r="E1193" s="5">
        <v>-27421</v>
      </c>
      <c r="F1193" s="3" t="s">
        <v>579</v>
      </c>
      <c r="G1193" s="3" t="s">
        <v>37</v>
      </c>
      <c r="H1193" s="2" t="s">
        <v>29</v>
      </c>
      <c r="I1193" s="2" t="s">
        <v>3023</v>
      </c>
      <c r="J1193" s="3" t="str">
        <f>HYPERLINK("https://www.boe.es/gazeta/dias/1824/12/02/pdfs/GMD-1824-152.pdf#page=3","Abrir facsímil")</f>
        <v>Abrir facsímil</v>
      </c>
      <c r="K1193" s="3" t="s">
        <v>31</v>
      </c>
    </row>
    <row r="1194" spans="1:11" ht="42" customHeight="1">
      <c r="A1194" s="2" t="s">
        <v>3024</v>
      </c>
      <c r="B1194" s="2" t="s">
        <v>3024</v>
      </c>
      <c r="C1194" s="2" t="s">
        <v>3025</v>
      </c>
      <c r="D1194" s="2" t="s">
        <v>35</v>
      </c>
      <c r="E1194" s="5">
        <v>-27482</v>
      </c>
      <c r="F1194" s="3" t="s">
        <v>1575</v>
      </c>
      <c r="G1194" s="3" t="s">
        <v>37</v>
      </c>
      <c r="H1194" s="2" t="s">
        <v>29</v>
      </c>
      <c r="I1194" s="2" t="s">
        <v>3026</v>
      </c>
      <c r="J1194" s="3" t="str">
        <f>HYPERLINK("https://www.boe.es/gazeta/dias/1824/10/02/pdfs/GMD-1824-126.pdf#page=3","Abrir facsímil")</f>
        <v>Abrir facsímil</v>
      </c>
      <c r="K1194" s="3" t="s">
        <v>31</v>
      </c>
    </row>
    <row r="1195" spans="1:11" ht="42" customHeight="1">
      <c r="A1195" s="2" t="s">
        <v>3027</v>
      </c>
      <c r="B1195" s="2" t="s">
        <v>3028</v>
      </c>
      <c r="C1195" s="2" t="s">
        <v>34</v>
      </c>
      <c r="D1195" s="2" t="s">
        <v>35</v>
      </c>
      <c r="E1195" s="5">
        <v>-27573</v>
      </c>
      <c r="F1195" s="3" t="s">
        <v>390</v>
      </c>
      <c r="G1195" s="3" t="s">
        <v>90</v>
      </c>
      <c r="H1195" s="2" t="s">
        <v>21</v>
      </c>
      <c r="I1195" s="2" t="s">
        <v>3029</v>
      </c>
      <c r="J1195" s="3" t="str">
        <f>HYPERLINK("https://www.boe.es/gazeta/dias/1824/07/03/pdfs/GMD-1824-84.pdf#page=2","Abrir facsímil")</f>
        <v>Abrir facsímil</v>
      </c>
      <c r="K1195" s="3" t="s">
        <v>23</v>
      </c>
    </row>
    <row r="1196" spans="1:11" ht="42" customHeight="1">
      <c r="A1196" s="2" t="s">
        <v>3030</v>
      </c>
      <c r="B1196" s="2" t="s">
        <v>3031</v>
      </c>
      <c r="C1196" s="2" t="s">
        <v>54</v>
      </c>
      <c r="D1196" s="2" t="s">
        <v>55</v>
      </c>
      <c r="E1196" s="5">
        <v>-27531</v>
      </c>
      <c r="F1196" s="3" t="s">
        <v>758</v>
      </c>
      <c r="G1196" s="3" t="s">
        <v>104</v>
      </c>
      <c r="H1196" s="2" t="s">
        <v>29</v>
      </c>
      <c r="I1196" s="2" t="s">
        <v>3032</v>
      </c>
      <c r="J1196" s="3" t="str">
        <f>HYPERLINK("https://www.boe.es/gazeta/dias/1824/08/14/pdfs/GMD-1824-102.pdf#page=1","Abrir facsímil")</f>
        <v>Abrir facsímil</v>
      </c>
      <c r="K1196" s="3" t="s">
        <v>31</v>
      </c>
    </row>
    <row r="1197" spans="1:11" ht="42" customHeight="1">
      <c r="A1197" s="2" t="s">
        <v>3033</v>
      </c>
      <c r="B1197" s="2" t="s">
        <v>3034</v>
      </c>
      <c r="C1197" s="2" t="s">
        <v>17</v>
      </c>
      <c r="D1197" s="2" t="s">
        <v>18</v>
      </c>
      <c r="E1197" s="5">
        <v>-27575</v>
      </c>
      <c r="F1197" s="3" t="s">
        <v>261</v>
      </c>
      <c r="G1197" s="3" t="s">
        <v>90</v>
      </c>
      <c r="H1197" s="2" t="s">
        <v>29</v>
      </c>
      <c r="I1197" s="2" t="s">
        <v>3035</v>
      </c>
      <c r="J1197" s="3" t="str">
        <f>HYPERLINK("https://www.boe.es/gazeta/dias/1824/07/01/pdfs/GMD-1824-83.pdf#page=2","Abrir facsímil")</f>
        <v>Abrir facsímil</v>
      </c>
      <c r="K1197" s="3" t="s">
        <v>31</v>
      </c>
    </row>
    <row r="1198" spans="1:11" ht="42" customHeight="1">
      <c r="A1198" s="2" t="s">
        <v>3036</v>
      </c>
      <c r="B1198" s="2" t="s">
        <v>3037</v>
      </c>
      <c r="C1198" s="2" t="s">
        <v>54</v>
      </c>
      <c r="D1198" s="2" t="s">
        <v>55</v>
      </c>
      <c r="E1198" s="5">
        <v>-27475</v>
      </c>
      <c r="F1198" s="3" t="s">
        <v>1160</v>
      </c>
      <c r="G1198" s="3" t="s">
        <v>37</v>
      </c>
      <c r="H1198" s="2" t="s">
        <v>29</v>
      </c>
      <c r="I1198" s="2" t="s">
        <v>3038</v>
      </c>
      <c r="J1198" s="3" t="str">
        <f>HYPERLINK("https://www.boe.es/gazeta/dias/1824/10/09/pdfs/GMD-1824-129.pdf#page=3","Abrir facsímil")</f>
        <v>Abrir facsímil</v>
      </c>
      <c r="K1198" s="3" t="s">
        <v>31</v>
      </c>
    </row>
    <row r="1199" spans="1:11" ht="42" customHeight="1">
      <c r="A1199" s="2" t="s">
        <v>3039</v>
      </c>
      <c r="B1199" s="2" t="s">
        <v>3039</v>
      </c>
      <c r="C1199" s="2" t="s">
        <v>54</v>
      </c>
      <c r="D1199" s="2" t="s">
        <v>55</v>
      </c>
      <c r="E1199" s="5">
        <v>-27717</v>
      </c>
      <c r="F1199" s="3" t="s">
        <v>277</v>
      </c>
      <c r="G1199" s="3" t="s">
        <v>90</v>
      </c>
      <c r="H1199" s="2" t="s">
        <v>29</v>
      </c>
      <c r="I1199" s="2" t="s">
        <v>3040</v>
      </c>
      <c r="J1199" s="3" t="str">
        <f>HYPERLINK("https://www.boe.es/gazeta/dias/1824/02/10/pdfs/GMD-1824-19.pdf#page=2","Abrir facsímil")</f>
        <v>Abrir facsímil</v>
      </c>
      <c r="K1199" s="3" t="s">
        <v>31</v>
      </c>
    </row>
    <row r="1200" spans="1:11" ht="42" customHeight="1">
      <c r="A1200" s="2" t="s">
        <v>3039</v>
      </c>
      <c r="B1200" s="2" t="s">
        <v>3039</v>
      </c>
      <c r="C1200" s="2" t="s">
        <v>26</v>
      </c>
      <c r="D1200" s="2" t="s">
        <v>18</v>
      </c>
      <c r="E1200" s="5">
        <v>-27657</v>
      </c>
      <c r="F1200" s="3" t="s">
        <v>94</v>
      </c>
      <c r="G1200" s="3" t="s">
        <v>28</v>
      </c>
      <c r="H1200" s="2" t="s">
        <v>29</v>
      </c>
      <c r="I1200" s="2" t="s">
        <v>3041</v>
      </c>
      <c r="J1200" s="3" t="str">
        <f>HYPERLINK("https://www.boe.es/gazeta/dias/1824/04/10/pdfs/GMD-1824-47.pdf#page=4","Abrir facsímil")</f>
        <v>Abrir facsímil</v>
      </c>
      <c r="K1200" s="3" t="s">
        <v>31</v>
      </c>
    </row>
    <row r="1201" spans="1:11" ht="42" customHeight="1">
      <c r="A1201" s="2" t="s">
        <v>3039</v>
      </c>
      <c r="B1201" s="2" t="s">
        <v>3039</v>
      </c>
      <c r="C1201" s="2" t="s">
        <v>34</v>
      </c>
      <c r="D1201" s="2" t="s">
        <v>35</v>
      </c>
      <c r="E1201" s="5">
        <v>-27612</v>
      </c>
      <c r="F1201" s="3" t="s">
        <v>1383</v>
      </c>
      <c r="G1201" s="3" t="s">
        <v>37</v>
      </c>
      <c r="H1201" s="2" t="s">
        <v>29</v>
      </c>
      <c r="I1201" s="2" t="s">
        <v>3042</v>
      </c>
      <c r="J1201" s="3" t="str">
        <f>HYPERLINK("https://www.boe.es/gazeta/dias/1824/05/25/pdfs/GMD-1824-67.pdf#page=3","Abrir facsímil")</f>
        <v>Abrir facsímil</v>
      </c>
      <c r="K1201" s="3" t="s">
        <v>31</v>
      </c>
    </row>
    <row r="1202" spans="1:11" ht="42" customHeight="1">
      <c r="A1202" s="2" t="s">
        <v>3039</v>
      </c>
      <c r="B1202" s="2" t="s">
        <v>3039</v>
      </c>
      <c r="C1202" s="2" t="s">
        <v>17</v>
      </c>
      <c r="D1202" s="2" t="s">
        <v>18</v>
      </c>
      <c r="E1202" s="5">
        <v>-27437</v>
      </c>
      <c r="F1202" s="3" t="s">
        <v>45</v>
      </c>
      <c r="G1202" s="3" t="s">
        <v>37</v>
      </c>
      <c r="H1202" s="2" t="s">
        <v>29</v>
      </c>
      <c r="I1202" s="2" t="s">
        <v>3043</v>
      </c>
      <c r="J1202" s="3" t="str">
        <f>HYPERLINK("https://www.boe.es/gazeta/dias/1824/11/16/pdfs/GMD-1824-145.pdf#page=3","Abrir facsímil")</f>
        <v>Abrir facsímil</v>
      </c>
      <c r="K1202" s="3" t="s">
        <v>31</v>
      </c>
    </row>
    <row r="1203" spans="1:11" ht="42" customHeight="1">
      <c r="A1203" s="2" t="s">
        <v>3039</v>
      </c>
      <c r="B1203" s="2" t="s">
        <v>3039</v>
      </c>
      <c r="C1203" s="2" t="s">
        <v>54</v>
      </c>
      <c r="D1203" s="2" t="s">
        <v>55</v>
      </c>
      <c r="E1203" s="5">
        <v>-27426</v>
      </c>
      <c r="F1203" s="3" t="s">
        <v>244</v>
      </c>
      <c r="G1203" s="3" t="s">
        <v>28</v>
      </c>
      <c r="H1203" s="2" t="s">
        <v>29</v>
      </c>
      <c r="I1203" s="2" t="s">
        <v>3044</v>
      </c>
      <c r="J1203" s="3" t="str">
        <f>HYPERLINK("https://www.boe.es/gazeta/dias/1824/11/27/pdfs/GMD-1824-150.pdf#page=4","Abrir facsímil")</f>
        <v>Abrir facsímil</v>
      </c>
      <c r="K1203" s="3" t="s">
        <v>31</v>
      </c>
    </row>
    <row r="1204" spans="1:11" ht="42" customHeight="1">
      <c r="A1204" s="2" t="s">
        <v>3039</v>
      </c>
      <c r="B1204" s="2" t="s">
        <v>3039</v>
      </c>
      <c r="C1204" s="2" t="s">
        <v>26</v>
      </c>
      <c r="D1204" s="2" t="s">
        <v>18</v>
      </c>
      <c r="E1204" s="5">
        <v>-27395</v>
      </c>
      <c r="F1204" s="3" t="s">
        <v>817</v>
      </c>
      <c r="G1204" s="3" t="s">
        <v>37</v>
      </c>
      <c r="H1204" s="2" t="s">
        <v>29</v>
      </c>
      <c r="I1204" s="2" t="s">
        <v>3045</v>
      </c>
      <c r="J1204" s="3" t="str">
        <f>HYPERLINK("https://www.boe.es/gazeta/dias/1824/12/28/pdfs/GMD-1824-163.pdf#page=3","Abrir facsímil")</f>
        <v>Abrir facsímil</v>
      </c>
      <c r="K1204" s="3" t="s">
        <v>31</v>
      </c>
    </row>
    <row r="1205" spans="1:11" ht="42" customHeight="1">
      <c r="A1205" s="2" t="s">
        <v>3046</v>
      </c>
      <c r="B1205" s="2" t="s">
        <v>3047</v>
      </c>
      <c r="C1205" s="2" t="s">
        <v>72</v>
      </c>
      <c r="D1205" s="2" t="s">
        <v>18</v>
      </c>
      <c r="E1205" s="5">
        <v>-27482</v>
      </c>
      <c r="F1205" s="3" t="s">
        <v>1575</v>
      </c>
      <c r="G1205" s="3" t="s">
        <v>28</v>
      </c>
      <c r="H1205" s="2" t="s">
        <v>29</v>
      </c>
      <c r="I1205" s="2" t="s">
        <v>3048</v>
      </c>
      <c r="J1205" s="3" t="str">
        <f>HYPERLINK("https://www.boe.es/gazeta/dias/1824/10/02/pdfs/GMD-1824-126.pdf#page=4","Abrir facsímil")</f>
        <v>Abrir facsímil</v>
      </c>
      <c r="K1205" s="3" t="s">
        <v>31</v>
      </c>
    </row>
    <row r="1206" spans="1:11" ht="42" customHeight="1">
      <c r="A1206" s="2" t="s">
        <v>3049</v>
      </c>
      <c r="B1206" s="2" t="s">
        <v>3050</v>
      </c>
      <c r="C1206" s="2" t="s">
        <v>17</v>
      </c>
      <c r="D1206" s="2" t="s">
        <v>18</v>
      </c>
      <c r="E1206" s="5">
        <v>-27428</v>
      </c>
      <c r="F1206" s="3" t="s">
        <v>81</v>
      </c>
      <c r="G1206" s="3" t="s">
        <v>37</v>
      </c>
      <c r="H1206" s="2" t="s">
        <v>29</v>
      </c>
      <c r="I1206" s="2" t="s">
        <v>3051</v>
      </c>
      <c r="J1206" s="3" t="str">
        <f>HYPERLINK("https://www.boe.es/gazeta/dias/1824/11/25/pdfs/GMD-1824-149.pdf#page=3","Abrir facsímil")</f>
        <v>Abrir facsímil</v>
      </c>
      <c r="K1206" s="3" t="s">
        <v>31</v>
      </c>
    </row>
    <row r="1207" spans="1:11" ht="42" customHeight="1">
      <c r="A1207" s="2" t="s">
        <v>3049</v>
      </c>
      <c r="B1207" s="2" t="s">
        <v>3050</v>
      </c>
      <c r="C1207" s="2" t="s">
        <v>72</v>
      </c>
      <c r="D1207" s="2" t="s">
        <v>18</v>
      </c>
      <c r="E1207" s="5">
        <v>-27428</v>
      </c>
      <c r="F1207" s="3" t="s">
        <v>81</v>
      </c>
      <c r="G1207" s="3" t="s">
        <v>28</v>
      </c>
      <c r="H1207" s="2" t="s">
        <v>29</v>
      </c>
      <c r="I1207" s="2" t="s">
        <v>3052</v>
      </c>
      <c r="J1207" s="3" t="str">
        <f>HYPERLINK("https://www.boe.es/gazeta/dias/1824/11/25/pdfs/GMD-1824-149.pdf#page=4","Abrir facsímil")</f>
        <v>Abrir facsímil</v>
      </c>
      <c r="K1207" s="3" t="s">
        <v>31</v>
      </c>
    </row>
    <row r="1208" spans="1:11" ht="42" customHeight="1">
      <c r="A1208" s="2" t="s">
        <v>3053</v>
      </c>
      <c r="B1208" s="2" t="s">
        <v>3053</v>
      </c>
      <c r="C1208" s="2" t="s">
        <v>54</v>
      </c>
      <c r="D1208" s="2" t="s">
        <v>55</v>
      </c>
      <c r="E1208" s="5">
        <v>-27405</v>
      </c>
      <c r="F1208" s="3" t="s">
        <v>165</v>
      </c>
      <c r="G1208" s="3" t="s">
        <v>37</v>
      </c>
      <c r="H1208" s="2" t="s">
        <v>29</v>
      </c>
      <c r="I1208" s="2" t="s">
        <v>3054</v>
      </c>
      <c r="J1208" s="3" t="str">
        <f>HYPERLINK("https://www.boe.es/gazeta/dias/1824/12/18/pdfs/GMD-1824-159.pdf#page=3","Abrir facsímil")</f>
        <v>Abrir facsímil</v>
      </c>
      <c r="K1208" s="3" t="s">
        <v>31</v>
      </c>
    </row>
    <row r="1209" spans="1:11" ht="42" customHeight="1">
      <c r="A1209" s="2" t="s">
        <v>3055</v>
      </c>
      <c r="B1209" s="2" t="s">
        <v>3055</v>
      </c>
      <c r="C1209" s="2" t="s">
        <v>54</v>
      </c>
      <c r="D1209" s="2" t="s">
        <v>55</v>
      </c>
      <c r="E1209" s="5">
        <v>-27734</v>
      </c>
      <c r="F1209" s="3" t="s">
        <v>449</v>
      </c>
      <c r="G1209" s="3" t="s">
        <v>28</v>
      </c>
      <c r="H1209" s="2" t="s">
        <v>29</v>
      </c>
      <c r="I1209" s="2" t="s">
        <v>3056</v>
      </c>
      <c r="J1209" s="3" t="str">
        <f>HYPERLINK("https://www.boe.es/gazeta/dias/1824/01/24/pdfs/GMD-1824-11.pdf#page=4","Abrir facsímil")</f>
        <v>Abrir facsímil</v>
      </c>
      <c r="K1209" s="3" t="s">
        <v>31</v>
      </c>
    </row>
    <row r="1210" spans="1:11" ht="42" customHeight="1">
      <c r="A1210" s="2" t="s">
        <v>3055</v>
      </c>
      <c r="B1210" s="2" t="s">
        <v>3055</v>
      </c>
      <c r="C1210" s="2" t="s">
        <v>17</v>
      </c>
      <c r="D1210" s="2" t="s">
        <v>18</v>
      </c>
      <c r="E1210" s="5">
        <v>-27727</v>
      </c>
      <c r="F1210" s="3" t="s">
        <v>452</v>
      </c>
      <c r="G1210" s="3" t="s">
        <v>28</v>
      </c>
      <c r="H1210" s="2" t="s">
        <v>29</v>
      </c>
      <c r="I1210" s="2" t="s">
        <v>3057</v>
      </c>
      <c r="J1210" s="3" t="str">
        <f>HYPERLINK("https://www.boe.es/gazeta/dias/1824/01/31/pdfs/GMD-1824-14.pdf#page=4","Abrir facsímil")</f>
        <v>Abrir facsímil</v>
      </c>
      <c r="K1210" s="3" t="s">
        <v>31</v>
      </c>
    </row>
    <row r="1211" spans="1:11" ht="42" customHeight="1">
      <c r="A1211" s="2" t="s">
        <v>3055</v>
      </c>
      <c r="B1211" s="2" t="s">
        <v>3055</v>
      </c>
      <c r="C1211" s="2" t="s">
        <v>54</v>
      </c>
      <c r="D1211" s="2" t="s">
        <v>55</v>
      </c>
      <c r="E1211" s="5">
        <v>-27722</v>
      </c>
      <c r="F1211" s="3" t="s">
        <v>730</v>
      </c>
      <c r="G1211" s="3" t="s">
        <v>28</v>
      </c>
      <c r="H1211" s="2" t="s">
        <v>29</v>
      </c>
      <c r="I1211" s="2" t="s">
        <v>3058</v>
      </c>
      <c r="J1211" s="3" t="str">
        <f>HYPERLINK("https://www.boe.es/gazeta/dias/1824/02/05/pdfs/GMD-1824-17.pdf#page=4","Abrir facsímil")</f>
        <v>Abrir facsímil</v>
      </c>
      <c r="K1211" s="3" t="s">
        <v>31</v>
      </c>
    </row>
    <row r="1212" spans="1:11" ht="42" customHeight="1">
      <c r="A1212" s="2" t="s">
        <v>3055</v>
      </c>
      <c r="B1212" s="2" t="s">
        <v>3055</v>
      </c>
      <c r="C1212" s="2" t="s">
        <v>54</v>
      </c>
      <c r="D1212" s="2" t="s">
        <v>55</v>
      </c>
      <c r="E1212" s="5">
        <v>-27629</v>
      </c>
      <c r="F1212" s="3" t="s">
        <v>429</v>
      </c>
      <c r="G1212" s="3" t="s">
        <v>28</v>
      </c>
      <c r="H1212" s="2" t="s">
        <v>29</v>
      </c>
      <c r="I1212" s="2" t="s">
        <v>3059</v>
      </c>
      <c r="J1212" s="3" t="str">
        <f>HYPERLINK("https://www.boe.es/gazeta/dias/1824/05/08/pdfs/GMD-1824-59.pdf#page=4","Abrir facsímil")</f>
        <v>Abrir facsímil</v>
      </c>
      <c r="K1212" s="3" t="s">
        <v>31</v>
      </c>
    </row>
    <row r="1213" spans="1:11" ht="42" customHeight="1">
      <c r="A1213" s="2" t="s">
        <v>3055</v>
      </c>
      <c r="B1213" s="2" t="s">
        <v>3055</v>
      </c>
      <c r="C1213" s="2" t="s">
        <v>155</v>
      </c>
      <c r="D1213" s="2" t="s">
        <v>18</v>
      </c>
      <c r="E1213" s="5">
        <v>-27575</v>
      </c>
      <c r="F1213" s="3" t="s">
        <v>261</v>
      </c>
      <c r="G1213" s="3" t="s">
        <v>90</v>
      </c>
      <c r="H1213" s="2" t="s">
        <v>29</v>
      </c>
      <c r="I1213" s="2" t="s">
        <v>3060</v>
      </c>
      <c r="J1213" s="3" t="str">
        <f>HYPERLINK("https://www.boe.es/gazeta/dias/1824/07/01/pdfs/GMD-1824-83.pdf#page=2","Abrir facsímil")</f>
        <v>Abrir facsímil</v>
      </c>
      <c r="K1213" s="3" t="s">
        <v>31</v>
      </c>
    </row>
    <row r="1214" spans="1:11" ht="42" customHeight="1">
      <c r="A1214" s="2" t="s">
        <v>3055</v>
      </c>
      <c r="B1214" s="2" t="s">
        <v>3055</v>
      </c>
      <c r="C1214" s="2" t="s">
        <v>54</v>
      </c>
      <c r="D1214" s="2" t="s">
        <v>55</v>
      </c>
      <c r="E1214" s="5">
        <v>-27568</v>
      </c>
      <c r="F1214" s="3" t="s">
        <v>103</v>
      </c>
      <c r="G1214" s="3" t="s">
        <v>37</v>
      </c>
      <c r="H1214" s="2" t="s">
        <v>29</v>
      </c>
      <c r="I1214" s="2" t="s">
        <v>3061</v>
      </c>
      <c r="J1214" s="3" t="str">
        <f>HYPERLINK("https://www.boe.es/gazeta/dias/1824/07/08/pdfs/GMD-1824-86.pdf#page=3","Abrir facsímil")</f>
        <v>Abrir facsímil</v>
      </c>
      <c r="K1214" s="3" t="s">
        <v>31</v>
      </c>
    </row>
    <row r="1215" spans="1:11" ht="42" customHeight="1">
      <c r="A1215" s="2" t="s">
        <v>3055</v>
      </c>
      <c r="B1215" s="2" t="s">
        <v>3055</v>
      </c>
      <c r="C1215" s="2" t="s">
        <v>54</v>
      </c>
      <c r="D1215" s="2" t="s">
        <v>55</v>
      </c>
      <c r="E1215" s="5">
        <v>-27559</v>
      </c>
      <c r="F1215" s="3" t="s">
        <v>1980</v>
      </c>
      <c r="G1215" s="3" t="s">
        <v>28</v>
      </c>
      <c r="H1215" s="2" t="s">
        <v>29</v>
      </c>
      <c r="I1215" s="2" t="s">
        <v>3062</v>
      </c>
      <c r="J1215" s="3" t="str">
        <f>HYPERLINK("https://www.boe.es/gazeta/dias/1824/07/17/pdfs/GMD-1824-90.pdf#page=4","Abrir facsímil")</f>
        <v>Abrir facsímil</v>
      </c>
      <c r="K1215" s="3" t="s">
        <v>31</v>
      </c>
    </row>
    <row r="1216" spans="1:11" ht="42" customHeight="1">
      <c r="A1216" s="2" t="s">
        <v>3055</v>
      </c>
      <c r="B1216" s="2" t="s">
        <v>3055</v>
      </c>
      <c r="C1216" s="2" t="s">
        <v>17</v>
      </c>
      <c r="D1216" s="2" t="s">
        <v>18</v>
      </c>
      <c r="E1216" s="5">
        <v>-27475</v>
      </c>
      <c r="F1216" s="3" t="s">
        <v>1160</v>
      </c>
      <c r="G1216" s="3" t="s">
        <v>104</v>
      </c>
      <c r="H1216" s="2" t="s">
        <v>29</v>
      </c>
      <c r="I1216" s="2" t="s">
        <v>3063</v>
      </c>
      <c r="J1216" s="3" t="str">
        <f>HYPERLINK("https://www.boe.es/gazeta/dias/1824/10/09/pdfs/GMD-1824-129.pdf#page=1","Abrir facsímil")</f>
        <v>Abrir facsímil</v>
      </c>
      <c r="K1216" s="3" t="s">
        <v>31</v>
      </c>
    </row>
    <row r="1217" spans="1:11" ht="42" customHeight="1">
      <c r="A1217" s="2" t="s">
        <v>3055</v>
      </c>
      <c r="B1217" s="2" t="s">
        <v>3055</v>
      </c>
      <c r="C1217" s="2" t="s">
        <v>17</v>
      </c>
      <c r="D1217" s="2" t="s">
        <v>18</v>
      </c>
      <c r="E1217" s="5">
        <v>-27430</v>
      </c>
      <c r="F1217" s="3" t="s">
        <v>699</v>
      </c>
      <c r="G1217" s="3" t="s">
        <v>37</v>
      </c>
      <c r="H1217" s="2" t="s">
        <v>29</v>
      </c>
      <c r="I1217" s="2" t="s">
        <v>3064</v>
      </c>
      <c r="J1217" s="3" t="str">
        <f>HYPERLINK("https://www.boe.es/gazeta/dias/1824/11/23/pdfs/GMD-1824-148.pdf#page=3","Abrir facsímil")</f>
        <v>Abrir facsímil</v>
      </c>
      <c r="K1217" s="3" t="s">
        <v>31</v>
      </c>
    </row>
    <row r="1218" spans="1:11" ht="42" customHeight="1">
      <c r="A1218" s="2" t="s">
        <v>3065</v>
      </c>
      <c r="B1218" s="2" t="s">
        <v>3066</v>
      </c>
      <c r="C1218" s="2" t="s">
        <v>301</v>
      </c>
      <c r="D1218" s="2" t="s">
        <v>18</v>
      </c>
      <c r="E1218" s="5">
        <v>-27650</v>
      </c>
      <c r="F1218" s="3" t="s">
        <v>237</v>
      </c>
      <c r="G1218" s="3" t="s">
        <v>104</v>
      </c>
      <c r="H1218" s="2" t="s">
        <v>29</v>
      </c>
      <c r="I1218" s="2" t="s">
        <v>3067</v>
      </c>
      <c r="J1218" s="3" t="str">
        <f>HYPERLINK("https://www.boe.es/gazeta/dias/1824/04/17/pdfs/GMD-1824-50.pdf#page=1","Abrir facsímil")</f>
        <v>Abrir facsímil</v>
      </c>
      <c r="K1218" s="3" t="s">
        <v>31</v>
      </c>
    </row>
    <row r="1219" spans="1:11" ht="42" customHeight="1">
      <c r="A1219" s="2" t="s">
        <v>3068</v>
      </c>
      <c r="B1219" s="2" t="s">
        <v>3069</v>
      </c>
      <c r="C1219" s="2" t="s">
        <v>54</v>
      </c>
      <c r="D1219" s="2" t="s">
        <v>55</v>
      </c>
      <c r="E1219" s="5">
        <v>-27741</v>
      </c>
      <c r="F1219" s="3" t="s">
        <v>546</v>
      </c>
      <c r="G1219" s="3" t="s">
        <v>37</v>
      </c>
      <c r="H1219" s="2" t="s">
        <v>29</v>
      </c>
      <c r="I1219" s="2" t="s">
        <v>3070</v>
      </c>
      <c r="J1219" s="3" t="str">
        <f>HYPERLINK("https://www.boe.es/gazeta/dias/1824/01/17/pdfs/GMD-1824-8.pdf#page=3","Abrir facsímil")</f>
        <v>Abrir facsímil</v>
      </c>
      <c r="K1219" s="3" t="s">
        <v>31</v>
      </c>
    </row>
    <row r="1220" spans="1:11" ht="42" customHeight="1">
      <c r="A1220" s="2" t="s">
        <v>3071</v>
      </c>
      <c r="B1220" s="2" t="s">
        <v>3071</v>
      </c>
      <c r="C1220" s="2" t="s">
        <v>17</v>
      </c>
      <c r="D1220" s="2" t="s">
        <v>18</v>
      </c>
      <c r="E1220" s="5">
        <v>-27519</v>
      </c>
      <c r="F1220" s="3" t="s">
        <v>766</v>
      </c>
      <c r="G1220" s="3" t="s">
        <v>37</v>
      </c>
      <c r="H1220" s="2" t="s">
        <v>29</v>
      </c>
      <c r="I1220" s="2" t="s">
        <v>3072</v>
      </c>
      <c r="J1220" s="3" t="str">
        <f>HYPERLINK("https://www.boe.es/gazeta/dias/1824/08/26/pdfs/GMD-1824-109.pdf#page=3","Abrir facsímil")</f>
        <v>Abrir facsímil</v>
      </c>
      <c r="K1220" s="3" t="s">
        <v>31</v>
      </c>
    </row>
    <row r="1221" spans="1:11" ht="42" customHeight="1">
      <c r="A1221" s="2" t="s">
        <v>3071</v>
      </c>
      <c r="B1221" s="2" t="s">
        <v>3071</v>
      </c>
      <c r="C1221" s="2" t="s">
        <v>155</v>
      </c>
      <c r="D1221" s="2" t="s">
        <v>18</v>
      </c>
      <c r="E1221" s="5">
        <v>-27449</v>
      </c>
      <c r="F1221" s="3" t="s">
        <v>360</v>
      </c>
      <c r="G1221" s="3" t="s">
        <v>90</v>
      </c>
      <c r="H1221" s="2" t="s">
        <v>29</v>
      </c>
      <c r="I1221" s="2" t="s">
        <v>3073</v>
      </c>
      <c r="J1221" s="3" t="str">
        <f>HYPERLINK("https://www.boe.es/gazeta/dias/1824/11/04/pdfs/GMD-1824-140.pdf#page=2","Abrir facsímil")</f>
        <v>Abrir facsímil</v>
      </c>
      <c r="K1221" s="3" t="s">
        <v>31</v>
      </c>
    </row>
    <row r="1222" spans="1:11" ht="42" customHeight="1">
      <c r="A1222" s="2" t="s">
        <v>3074</v>
      </c>
      <c r="B1222" s="2" t="s">
        <v>3075</v>
      </c>
      <c r="C1222" s="2" t="s">
        <v>49</v>
      </c>
      <c r="D1222" s="2" t="s">
        <v>18</v>
      </c>
      <c r="E1222" s="5">
        <v>-27650</v>
      </c>
      <c r="F1222" s="3" t="s">
        <v>237</v>
      </c>
      <c r="G1222" s="3" t="s">
        <v>90</v>
      </c>
      <c r="H1222" s="2" t="s">
        <v>29</v>
      </c>
      <c r="I1222" s="2" t="s">
        <v>3076</v>
      </c>
      <c r="J1222" s="3" t="str">
        <f>HYPERLINK("https://www.boe.es/gazeta/dias/1824/04/17/pdfs/GMD-1824-50.pdf#page=2","Abrir facsímil")</f>
        <v>Abrir facsímil</v>
      </c>
      <c r="K1222" s="3" t="s">
        <v>31</v>
      </c>
    </row>
    <row r="1223" spans="1:11" ht="42" customHeight="1">
      <c r="A1223" s="2" t="s">
        <v>3077</v>
      </c>
      <c r="B1223" s="2" t="s">
        <v>3078</v>
      </c>
      <c r="C1223" s="2" t="s">
        <v>34</v>
      </c>
      <c r="D1223" s="2" t="s">
        <v>35</v>
      </c>
      <c r="E1223" s="5">
        <v>-27666</v>
      </c>
      <c r="F1223" s="3" t="s">
        <v>1605</v>
      </c>
      <c r="G1223" s="3" t="s">
        <v>104</v>
      </c>
      <c r="H1223" s="2" t="s">
        <v>29</v>
      </c>
      <c r="I1223" s="2" t="s">
        <v>3079</v>
      </c>
      <c r="J1223" s="3" t="str">
        <f>HYPERLINK("https://www.boe.es/gazeta/dias/1824/04/01/pdfs/GMD-1824-43.pdf#page=1","Abrir facsímil")</f>
        <v>Abrir facsímil</v>
      </c>
      <c r="K1223" s="3" t="s">
        <v>31</v>
      </c>
    </row>
    <row r="1224" spans="1:11" ht="42" customHeight="1">
      <c r="A1224" s="2" t="s">
        <v>3077</v>
      </c>
      <c r="B1224" s="2" t="s">
        <v>3078</v>
      </c>
      <c r="C1224" s="2" t="s">
        <v>34</v>
      </c>
      <c r="D1224" s="2" t="s">
        <v>35</v>
      </c>
      <c r="E1224" s="5">
        <v>-27519</v>
      </c>
      <c r="F1224" s="3" t="s">
        <v>766</v>
      </c>
      <c r="G1224" s="3" t="s">
        <v>104</v>
      </c>
      <c r="H1224" s="2" t="s">
        <v>29</v>
      </c>
      <c r="I1224" s="2" t="s">
        <v>3080</v>
      </c>
      <c r="J1224" s="3" t="str">
        <f>HYPERLINK("https://www.boe.es/gazeta/dias/1824/08/26/pdfs/GMD-1824-109.pdf#page=1","Abrir facsímil")</f>
        <v>Abrir facsímil</v>
      </c>
      <c r="K1224" s="3" t="s">
        <v>31</v>
      </c>
    </row>
    <row r="1225" spans="1:11" ht="42" customHeight="1">
      <c r="A1225" s="2" t="s">
        <v>3081</v>
      </c>
      <c r="B1225" s="2" t="s">
        <v>3082</v>
      </c>
      <c r="C1225" s="2" t="s">
        <v>54</v>
      </c>
      <c r="D1225" s="2" t="s">
        <v>55</v>
      </c>
      <c r="E1225" s="5">
        <v>-27633</v>
      </c>
      <c r="F1225" s="3" t="s">
        <v>27</v>
      </c>
      <c r="G1225" s="3" t="s">
        <v>90</v>
      </c>
      <c r="H1225" s="2" t="s">
        <v>29</v>
      </c>
      <c r="I1225" s="2" t="s">
        <v>3083</v>
      </c>
      <c r="J1225" s="3" t="str">
        <f>HYPERLINK("https://www.boe.es/gazeta/dias/1824/05/04/pdfs/GMD-1824-57.pdf#page=2","Abrir facsímil")</f>
        <v>Abrir facsímil</v>
      </c>
      <c r="K1225" s="3" t="s">
        <v>31</v>
      </c>
    </row>
    <row r="1226" spans="1:11" ht="42" customHeight="1">
      <c r="A1226" s="2" t="s">
        <v>3084</v>
      </c>
      <c r="B1226" s="2" t="s">
        <v>3084</v>
      </c>
      <c r="C1226" s="2" t="s">
        <v>34</v>
      </c>
      <c r="D1226" s="2" t="s">
        <v>35</v>
      </c>
      <c r="E1226" s="5">
        <v>-27640</v>
      </c>
      <c r="F1226" s="3" t="s">
        <v>281</v>
      </c>
      <c r="G1226" s="3" t="s">
        <v>37</v>
      </c>
      <c r="H1226" s="2" t="s">
        <v>29</v>
      </c>
      <c r="I1226" s="2" t="s">
        <v>3085</v>
      </c>
      <c r="J1226" s="3" t="str">
        <f>HYPERLINK("https://www.boe.es/gazeta/dias/1824/04/27/pdfs/GMD-1824-54.pdf#page=3","Abrir facsímil")</f>
        <v>Abrir facsímil</v>
      </c>
      <c r="K1226" s="3" t="s">
        <v>31</v>
      </c>
    </row>
    <row r="1227" spans="1:11" ht="42" customHeight="1">
      <c r="A1227" s="2" t="s">
        <v>3086</v>
      </c>
      <c r="B1227" s="2" t="s">
        <v>3086</v>
      </c>
      <c r="C1227" s="2" t="s">
        <v>26</v>
      </c>
      <c r="D1227" s="2" t="s">
        <v>18</v>
      </c>
      <c r="E1227" s="5">
        <v>-27547</v>
      </c>
      <c r="F1227" s="3" t="s">
        <v>156</v>
      </c>
      <c r="G1227" s="3" t="s">
        <v>28</v>
      </c>
      <c r="H1227" s="2" t="s">
        <v>29</v>
      </c>
      <c r="I1227" s="2" t="s">
        <v>3087</v>
      </c>
      <c r="J1227" s="3" t="str">
        <f>HYPERLINK("https://www.boe.es/gazeta/dias/1824/07/29/pdfs/GMD-1824-95.pdf#page=4","Abrir facsímil")</f>
        <v>Abrir facsímil</v>
      </c>
      <c r="K1227" s="3" t="s">
        <v>31</v>
      </c>
    </row>
    <row r="1228" spans="1:11" ht="42" customHeight="1">
      <c r="A1228" s="2" t="s">
        <v>3088</v>
      </c>
      <c r="B1228" s="2" t="s">
        <v>3089</v>
      </c>
      <c r="C1228" s="2" t="s">
        <v>34</v>
      </c>
      <c r="D1228" s="2" t="s">
        <v>35</v>
      </c>
      <c r="E1228" s="5">
        <v>-27533</v>
      </c>
      <c r="F1228" s="3" t="s">
        <v>227</v>
      </c>
      <c r="G1228" s="3" t="s">
        <v>28</v>
      </c>
      <c r="H1228" s="2" t="s">
        <v>29</v>
      </c>
      <c r="I1228" s="2" t="s">
        <v>3090</v>
      </c>
      <c r="J1228" s="3" t="str">
        <f>HYPERLINK("https://www.boe.es/gazeta/dias/1824/08/12/pdfs/GMD-1824-101.pdf#page=4","Abrir facsímil")</f>
        <v>Abrir facsímil</v>
      </c>
      <c r="K1228" s="3" t="s">
        <v>31</v>
      </c>
    </row>
    <row r="1229" spans="1:11" ht="42" customHeight="1">
      <c r="A1229" s="2" t="s">
        <v>3091</v>
      </c>
      <c r="B1229" s="2" t="s">
        <v>3091</v>
      </c>
      <c r="C1229" s="2" t="s">
        <v>34</v>
      </c>
      <c r="D1229" s="2" t="s">
        <v>35</v>
      </c>
      <c r="E1229" s="5">
        <v>-27736</v>
      </c>
      <c r="F1229" s="3" t="s">
        <v>56</v>
      </c>
      <c r="G1229" s="3" t="s">
        <v>37</v>
      </c>
      <c r="H1229" s="2" t="s">
        <v>29</v>
      </c>
      <c r="I1229" s="2" t="s">
        <v>3092</v>
      </c>
      <c r="J1229" s="3" t="str">
        <f>HYPERLINK("https://www.boe.es/gazeta/dias/1824/01/22/pdfs/GMD-1824-10.pdf#page=3","Abrir facsímil")</f>
        <v>Abrir facsímil</v>
      </c>
      <c r="K1229" s="3" t="s">
        <v>31</v>
      </c>
    </row>
    <row r="1230" spans="1:11" ht="42" customHeight="1">
      <c r="A1230" s="2" t="s">
        <v>3091</v>
      </c>
      <c r="B1230" s="2" t="s">
        <v>3091</v>
      </c>
      <c r="C1230" s="2" t="s">
        <v>54</v>
      </c>
      <c r="D1230" s="2" t="s">
        <v>55</v>
      </c>
      <c r="E1230" s="5">
        <v>-27713</v>
      </c>
      <c r="F1230" s="3" t="s">
        <v>371</v>
      </c>
      <c r="G1230" s="3" t="s">
        <v>37</v>
      </c>
      <c r="H1230" s="2" t="s">
        <v>29</v>
      </c>
      <c r="I1230" s="2" t="s">
        <v>3093</v>
      </c>
      <c r="J1230" s="3" t="str">
        <f>HYPERLINK("https://www.boe.es/gazeta/dias/1824/02/14/pdfs/GMD-1824-21.pdf#page=3","Abrir facsímil")</f>
        <v>Abrir facsímil</v>
      </c>
      <c r="K1230" s="3" t="s">
        <v>31</v>
      </c>
    </row>
    <row r="1231" spans="1:11" ht="42" customHeight="1">
      <c r="A1231" s="2" t="s">
        <v>3091</v>
      </c>
      <c r="B1231" s="2" t="s">
        <v>3091</v>
      </c>
      <c r="C1231" s="2" t="s">
        <v>34</v>
      </c>
      <c r="D1231" s="2" t="s">
        <v>35</v>
      </c>
      <c r="E1231" s="5">
        <v>-27703</v>
      </c>
      <c r="F1231" s="3" t="s">
        <v>870</v>
      </c>
      <c r="G1231" s="3" t="s">
        <v>37</v>
      </c>
      <c r="H1231" s="2" t="s">
        <v>29</v>
      </c>
      <c r="I1231" s="2" t="s">
        <v>3094</v>
      </c>
      <c r="J1231" s="3" t="str">
        <f>HYPERLINK("https://www.boe.es/gazeta/dias/1824/02/24/pdfs/GMD-1824-25.pdf#page=3","Abrir facsímil")</f>
        <v>Abrir facsímil</v>
      </c>
      <c r="K1231" s="3" t="s">
        <v>31</v>
      </c>
    </row>
    <row r="1232" spans="1:11" ht="42" customHeight="1">
      <c r="A1232" s="2" t="s">
        <v>3091</v>
      </c>
      <c r="B1232" s="2" t="s">
        <v>3091</v>
      </c>
      <c r="C1232" s="2" t="s">
        <v>49</v>
      </c>
      <c r="D1232" s="2" t="s">
        <v>18</v>
      </c>
      <c r="E1232" s="5">
        <v>-27692</v>
      </c>
      <c r="F1232" s="3" t="s">
        <v>295</v>
      </c>
      <c r="G1232" s="3" t="s">
        <v>104</v>
      </c>
      <c r="H1232" s="2" t="s">
        <v>29</v>
      </c>
      <c r="I1232" s="2" t="s">
        <v>3095</v>
      </c>
      <c r="J1232" s="3" t="str">
        <f>HYPERLINK("https://www.boe.es/gazeta/dias/1824/03/06/pdfs/GMD-1824-30.pdf#page=1","Abrir facsímil")</f>
        <v>Abrir facsímil</v>
      </c>
      <c r="K1232" s="3" t="s">
        <v>31</v>
      </c>
    </row>
    <row r="1233" spans="1:11" ht="42" customHeight="1">
      <c r="A1233" s="2" t="s">
        <v>3091</v>
      </c>
      <c r="B1233" s="2" t="s">
        <v>3091</v>
      </c>
      <c r="C1233" s="2" t="s">
        <v>34</v>
      </c>
      <c r="D1233" s="2" t="s">
        <v>35</v>
      </c>
      <c r="E1233" s="5">
        <v>-27675</v>
      </c>
      <c r="F1233" s="3" t="s">
        <v>330</v>
      </c>
      <c r="G1233" s="3" t="s">
        <v>28</v>
      </c>
      <c r="H1233" s="2" t="s">
        <v>29</v>
      </c>
      <c r="I1233" s="2" t="s">
        <v>3096</v>
      </c>
      <c r="J1233" s="3" t="str">
        <f>HYPERLINK("https://www.boe.es/gazeta/dias/1824/03/23/pdfs/GMD-1824-38.pdf#page=4","Abrir facsímil")</f>
        <v>Abrir facsímil</v>
      </c>
      <c r="K1233" s="3" t="s">
        <v>31</v>
      </c>
    </row>
    <row r="1234" spans="1:11" ht="42" customHeight="1">
      <c r="A1234" s="2" t="s">
        <v>3091</v>
      </c>
      <c r="B1234" s="2" t="s">
        <v>3091</v>
      </c>
      <c r="C1234" s="2" t="s">
        <v>26</v>
      </c>
      <c r="D1234" s="2" t="s">
        <v>18</v>
      </c>
      <c r="E1234" s="5">
        <v>-27652</v>
      </c>
      <c r="F1234" s="3" t="s">
        <v>692</v>
      </c>
      <c r="G1234" s="3" t="s">
        <v>28</v>
      </c>
      <c r="H1234" s="2" t="s">
        <v>29</v>
      </c>
      <c r="I1234" s="2" t="s">
        <v>3097</v>
      </c>
      <c r="J1234" s="3" t="str">
        <f>HYPERLINK("https://www.boe.es/gazeta/dias/1824/04/15/pdfs/GMD-1824-49.pdf#page=4","Abrir facsímil")</f>
        <v>Abrir facsímil</v>
      </c>
      <c r="K1234" s="3" t="s">
        <v>31</v>
      </c>
    </row>
    <row r="1235" spans="1:11" ht="42" customHeight="1">
      <c r="A1235" s="2" t="s">
        <v>3091</v>
      </c>
      <c r="B1235" s="2" t="s">
        <v>3091</v>
      </c>
      <c r="C1235" s="2" t="s">
        <v>17</v>
      </c>
      <c r="D1235" s="2" t="s">
        <v>18</v>
      </c>
      <c r="E1235" s="5">
        <v>-27631</v>
      </c>
      <c r="F1235" s="3" t="s">
        <v>322</v>
      </c>
      <c r="G1235" s="3" t="s">
        <v>28</v>
      </c>
      <c r="H1235" s="2" t="s">
        <v>29</v>
      </c>
      <c r="I1235" s="2" t="s">
        <v>3098</v>
      </c>
      <c r="J1235" s="3" t="str">
        <f>HYPERLINK("https://www.boe.es/gazeta/dias/1824/05/06/pdfs/GMD-1824-58.pdf#page=4","Abrir facsímil")</f>
        <v>Abrir facsímil</v>
      </c>
      <c r="K1235" s="3" t="s">
        <v>31</v>
      </c>
    </row>
    <row r="1236" spans="1:11" ht="42" customHeight="1">
      <c r="A1236" s="2" t="s">
        <v>3091</v>
      </c>
      <c r="B1236" s="2" t="s">
        <v>3091</v>
      </c>
      <c r="C1236" s="2" t="s">
        <v>54</v>
      </c>
      <c r="D1236" s="2" t="s">
        <v>55</v>
      </c>
      <c r="E1236" s="5">
        <v>-27608</v>
      </c>
      <c r="F1236" s="3" t="s">
        <v>375</v>
      </c>
      <c r="G1236" s="3" t="s">
        <v>28</v>
      </c>
      <c r="H1236" s="2" t="s">
        <v>29</v>
      </c>
      <c r="I1236" s="2" t="s">
        <v>3099</v>
      </c>
      <c r="J1236" s="3" t="str">
        <f>HYPERLINK("https://www.boe.es/gazeta/dias/1824/05/29/pdfs/GMD-1824-69.pdf#page=4","Abrir facsímil")</f>
        <v>Abrir facsímil</v>
      </c>
      <c r="K1236" s="3" t="s">
        <v>31</v>
      </c>
    </row>
    <row r="1237" spans="1:11" ht="42" customHeight="1">
      <c r="A1237" s="2" t="s">
        <v>3091</v>
      </c>
      <c r="B1237" s="2" t="s">
        <v>3091</v>
      </c>
      <c r="C1237" s="2" t="s">
        <v>17</v>
      </c>
      <c r="D1237" s="2" t="s">
        <v>18</v>
      </c>
      <c r="E1237" s="5">
        <v>-27580</v>
      </c>
      <c r="F1237" s="3" t="s">
        <v>231</v>
      </c>
      <c r="G1237" s="3" t="s">
        <v>37</v>
      </c>
      <c r="H1237" s="2" t="s">
        <v>29</v>
      </c>
      <c r="I1237" s="2" t="s">
        <v>3100</v>
      </c>
      <c r="J1237" s="3" t="str">
        <f>HYPERLINK("https://www.boe.es/gazeta/dias/1824/06/26/pdfs/GMD-1824-81.pdf#page=3","Abrir facsímil")</f>
        <v>Abrir facsímil</v>
      </c>
      <c r="K1237" s="3" t="s">
        <v>31</v>
      </c>
    </row>
    <row r="1238" spans="1:11" ht="42" customHeight="1">
      <c r="A1238" s="2" t="s">
        <v>3091</v>
      </c>
      <c r="B1238" s="2" t="s">
        <v>3091</v>
      </c>
      <c r="C1238" s="2" t="s">
        <v>26</v>
      </c>
      <c r="D1238" s="2" t="s">
        <v>18</v>
      </c>
      <c r="E1238" s="5">
        <v>-27575</v>
      </c>
      <c r="F1238" s="3" t="s">
        <v>261</v>
      </c>
      <c r="G1238" s="3" t="s">
        <v>37</v>
      </c>
      <c r="H1238" s="2" t="s">
        <v>29</v>
      </c>
      <c r="I1238" s="2" t="s">
        <v>3101</v>
      </c>
      <c r="J1238" s="3" t="str">
        <f>HYPERLINK("https://www.boe.es/gazeta/dias/1824/07/01/pdfs/GMD-1824-83.pdf#page=3","Abrir facsímil")</f>
        <v>Abrir facsímil</v>
      </c>
      <c r="K1238" s="3" t="s">
        <v>31</v>
      </c>
    </row>
    <row r="1239" spans="1:11" ht="42" customHeight="1">
      <c r="A1239" s="2" t="s">
        <v>3091</v>
      </c>
      <c r="B1239" s="2" t="s">
        <v>3091</v>
      </c>
      <c r="C1239" s="2" t="s">
        <v>54</v>
      </c>
      <c r="D1239" s="2" t="s">
        <v>55</v>
      </c>
      <c r="E1239" s="5">
        <v>-27573</v>
      </c>
      <c r="F1239" s="3" t="s">
        <v>390</v>
      </c>
      <c r="G1239" s="3" t="s">
        <v>37</v>
      </c>
      <c r="H1239" s="2" t="s">
        <v>29</v>
      </c>
      <c r="I1239" s="2" t="s">
        <v>3102</v>
      </c>
      <c r="J1239" s="3" t="str">
        <f>HYPERLINK("https://www.boe.es/gazeta/dias/1824/07/03/pdfs/GMD-1824-84.pdf#page=3","Abrir facsímil")</f>
        <v>Abrir facsímil</v>
      </c>
      <c r="K1239" s="3" t="s">
        <v>31</v>
      </c>
    </row>
    <row r="1240" spans="1:11" ht="42" customHeight="1">
      <c r="A1240" s="2" t="s">
        <v>3091</v>
      </c>
      <c r="B1240" s="2" t="s">
        <v>3091</v>
      </c>
      <c r="C1240" s="2" t="s">
        <v>17</v>
      </c>
      <c r="D1240" s="2" t="s">
        <v>18</v>
      </c>
      <c r="E1240" s="5">
        <v>-27563</v>
      </c>
      <c r="F1240" s="3" t="s">
        <v>1303</v>
      </c>
      <c r="G1240" s="3" t="s">
        <v>37</v>
      </c>
      <c r="H1240" s="2" t="s">
        <v>29</v>
      </c>
      <c r="I1240" s="2" t="s">
        <v>3103</v>
      </c>
      <c r="J1240" s="3" t="str">
        <f>HYPERLINK("https://www.boe.es/gazeta/dias/1824/07/13/pdfs/GMD-1824-88.pdf#page=3","Abrir facsímil")</f>
        <v>Abrir facsímil</v>
      </c>
      <c r="K1240" s="3" t="s">
        <v>31</v>
      </c>
    </row>
    <row r="1241" spans="1:11" ht="42" customHeight="1">
      <c r="A1241" s="2" t="s">
        <v>3091</v>
      </c>
      <c r="B1241" s="2" t="s">
        <v>3091</v>
      </c>
      <c r="C1241" s="2" t="s">
        <v>54</v>
      </c>
      <c r="D1241" s="2" t="s">
        <v>55</v>
      </c>
      <c r="E1241" s="5">
        <v>-27556</v>
      </c>
      <c r="F1241" s="3" t="s">
        <v>367</v>
      </c>
      <c r="G1241" s="3" t="s">
        <v>28</v>
      </c>
      <c r="H1241" s="2" t="s">
        <v>29</v>
      </c>
      <c r="I1241" s="2" t="s">
        <v>3104</v>
      </c>
      <c r="J1241" s="3" t="str">
        <f>HYPERLINK("https://www.boe.es/gazeta/dias/1824/07/20/pdfs/GMD-1824-91.pdf#page=4","Abrir facsímil")</f>
        <v>Abrir facsímil</v>
      </c>
      <c r="K1241" s="3" t="s">
        <v>31</v>
      </c>
    </row>
    <row r="1242" spans="1:11" ht="42" customHeight="1">
      <c r="A1242" s="2" t="s">
        <v>3091</v>
      </c>
      <c r="B1242" s="2" t="s">
        <v>3091</v>
      </c>
      <c r="C1242" s="2" t="s">
        <v>155</v>
      </c>
      <c r="D1242" s="2" t="s">
        <v>18</v>
      </c>
      <c r="E1242" s="5">
        <v>-27470</v>
      </c>
      <c r="F1242" s="3" t="s">
        <v>89</v>
      </c>
      <c r="G1242" s="3" t="s">
        <v>37</v>
      </c>
      <c r="H1242" s="2" t="s">
        <v>29</v>
      </c>
      <c r="I1242" s="2" t="s">
        <v>3105</v>
      </c>
      <c r="J1242" s="3" t="str">
        <f>HYPERLINK("https://www.boe.es/gazeta/dias/1824/10/14/pdfs/GMD-1824-131.pdf#page=3","Abrir facsímil")</f>
        <v>Abrir facsímil</v>
      </c>
      <c r="K1242" s="3" t="s">
        <v>31</v>
      </c>
    </row>
    <row r="1243" spans="1:11" ht="42" customHeight="1">
      <c r="A1243" s="2" t="s">
        <v>3091</v>
      </c>
      <c r="B1243" s="2" t="s">
        <v>3091</v>
      </c>
      <c r="C1243" s="2" t="s">
        <v>49</v>
      </c>
      <c r="D1243" s="2" t="s">
        <v>18</v>
      </c>
      <c r="E1243" s="5">
        <v>-27463</v>
      </c>
      <c r="F1243" s="3" t="s">
        <v>409</v>
      </c>
      <c r="G1243" s="3" t="s">
        <v>28</v>
      </c>
      <c r="H1243" s="2" t="s">
        <v>29</v>
      </c>
      <c r="I1243" s="2" t="s">
        <v>3106</v>
      </c>
      <c r="J1243" s="3" t="str">
        <f>HYPERLINK("https://www.boe.es/gazeta/dias/1824/10/21/pdfs/GMD-1824-134.pdf#page=4","Abrir facsímil")</f>
        <v>Abrir facsímil</v>
      </c>
      <c r="K1243" s="3" t="s">
        <v>31</v>
      </c>
    </row>
    <row r="1244" spans="1:11" ht="42" customHeight="1">
      <c r="A1244" s="2" t="s">
        <v>3091</v>
      </c>
      <c r="B1244" s="2" t="s">
        <v>3091</v>
      </c>
      <c r="C1244" s="2" t="s">
        <v>34</v>
      </c>
      <c r="D1244" s="2" t="s">
        <v>35</v>
      </c>
      <c r="E1244" s="5">
        <v>-27461</v>
      </c>
      <c r="F1244" s="3" t="s">
        <v>1345</v>
      </c>
      <c r="G1244" s="3" t="s">
        <v>28</v>
      </c>
      <c r="H1244" s="2" t="s">
        <v>29</v>
      </c>
      <c r="I1244" s="2" t="s">
        <v>3107</v>
      </c>
      <c r="J1244" s="3" t="str">
        <f>HYPERLINK("https://www.boe.es/gazeta/dias/1824/10/23/pdfs/GMD-1824-135.pdf#page=4","Abrir facsímil")</f>
        <v>Abrir facsímil</v>
      </c>
      <c r="K1244" s="3" t="s">
        <v>31</v>
      </c>
    </row>
    <row r="1245" spans="1:11" ht="42" customHeight="1">
      <c r="A1245" s="2" t="s">
        <v>3091</v>
      </c>
      <c r="B1245" s="2" t="s">
        <v>3091</v>
      </c>
      <c r="C1245" s="2" t="s">
        <v>54</v>
      </c>
      <c r="D1245" s="2" t="s">
        <v>55</v>
      </c>
      <c r="E1245" s="5">
        <v>-27430</v>
      </c>
      <c r="F1245" s="3" t="s">
        <v>699</v>
      </c>
      <c r="G1245" s="3" t="s">
        <v>37</v>
      </c>
      <c r="H1245" s="2" t="s">
        <v>29</v>
      </c>
      <c r="I1245" s="2" t="s">
        <v>3108</v>
      </c>
      <c r="J1245" s="3" t="str">
        <f>HYPERLINK("https://www.boe.es/gazeta/dias/1824/11/23/pdfs/GMD-1824-148.pdf#page=3","Abrir facsímil")</f>
        <v>Abrir facsímil</v>
      </c>
      <c r="K1245" s="3" t="s">
        <v>31</v>
      </c>
    </row>
    <row r="1246" spans="1:11" ht="42" customHeight="1">
      <c r="A1246" s="2" t="s">
        <v>3091</v>
      </c>
      <c r="B1246" s="2" t="s">
        <v>3091</v>
      </c>
      <c r="C1246" s="2" t="s">
        <v>26</v>
      </c>
      <c r="D1246" s="2" t="s">
        <v>18</v>
      </c>
      <c r="E1246" s="5">
        <v>-27421</v>
      </c>
      <c r="F1246" s="3" t="s">
        <v>579</v>
      </c>
      <c r="G1246" s="3" t="s">
        <v>37</v>
      </c>
      <c r="H1246" s="2" t="s">
        <v>29</v>
      </c>
      <c r="I1246" s="2" t="s">
        <v>3109</v>
      </c>
      <c r="J1246" s="3" t="str">
        <f>HYPERLINK("https://www.boe.es/gazeta/dias/1824/12/02/pdfs/GMD-1824-152.pdf#page=3","Abrir facsímil")</f>
        <v>Abrir facsímil</v>
      </c>
      <c r="K1246" s="3" t="s">
        <v>31</v>
      </c>
    </row>
    <row r="1247" spans="1:11" ht="42" customHeight="1">
      <c r="A1247" s="2" t="s">
        <v>3091</v>
      </c>
      <c r="B1247" s="2" t="s">
        <v>3091</v>
      </c>
      <c r="C1247" s="2" t="s">
        <v>34</v>
      </c>
      <c r="D1247" s="2" t="s">
        <v>35</v>
      </c>
      <c r="E1247" s="5">
        <v>-27419</v>
      </c>
      <c r="F1247" s="3" t="s">
        <v>1180</v>
      </c>
      <c r="G1247" s="3" t="s">
        <v>90</v>
      </c>
      <c r="H1247" s="2" t="s">
        <v>29</v>
      </c>
      <c r="I1247" s="2" t="s">
        <v>3110</v>
      </c>
      <c r="J1247" s="3" t="str">
        <f>HYPERLINK("https://www.boe.es/gazeta/dias/1824/12/04/pdfs/GMD-1824-153.pdf#page=2","Abrir facsímil")</f>
        <v>Abrir facsímil</v>
      </c>
      <c r="K1247" s="3" t="s">
        <v>31</v>
      </c>
    </row>
    <row r="1248" spans="1:11" ht="42" customHeight="1">
      <c r="A1248" s="2" t="s">
        <v>3091</v>
      </c>
      <c r="B1248" s="2" t="s">
        <v>3091</v>
      </c>
      <c r="C1248" s="2" t="s">
        <v>26</v>
      </c>
      <c r="D1248" s="2" t="s">
        <v>18</v>
      </c>
      <c r="E1248" s="5">
        <v>-27416</v>
      </c>
      <c r="F1248" s="3" t="s">
        <v>115</v>
      </c>
      <c r="G1248" s="3" t="s">
        <v>28</v>
      </c>
      <c r="H1248" s="2" t="s">
        <v>29</v>
      </c>
      <c r="I1248" s="2" t="s">
        <v>3111</v>
      </c>
      <c r="J1248" s="3" t="str">
        <f>HYPERLINK("https://www.boe.es/gazeta/dias/1824/12/07/pdfs/GMD-1824-154.pdf#page=4","Abrir facsímil")</f>
        <v>Abrir facsímil</v>
      </c>
      <c r="K1248" s="3" t="s">
        <v>31</v>
      </c>
    </row>
    <row r="1249" spans="1:11" ht="42" customHeight="1">
      <c r="A1249" s="2" t="s">
        <v>3091</v>
      </c>
      <c r="B1249" s="2" t="s">
        <v>3091</v>
      </c>
      <c r="C1249" s="2" t="s">
        <v>54</v>
      </c>
      <c r="D1249" s="2" t="s">
        <v>55</v>
      </c>
      <c r="E1249" s="5">
        <v>-27414</v>
      </c>
      <c r="F1249" s="3" t="s">
        <v>179</v>
      </c>
      <c r="G1249" s="3" t="s">
        <v>37</v>
      </c>
      <c r="H1249" s="2" t="s">
        <v>29</v>
      </c>
      <c r="I1249" s="2" t="s">
        <v>3112</v>
      </c>
      <c r="J1249" s="3" t="str">
        <f>HYPERLINK("https://www.boe.es/gazeta/dias/1824/12/09/pdfs/GMD-1824-155.pdf#page=3","Abrir facsímil")</f>
        <v>Abrir facsímil</v>
      </c>
      <c r="K1249" s="3" t="s">
        <v>31</v>
      </c>
    </row>
    <row r="1250" spans="1:11" ht="42" customHeight="1">
      <c r="A1250" s="2" t="s">
        <v>3113</v>
      </c>
      <c r="B1250" s="2" t="s">
        <v>3113</v>
      </c>
      <c r="C1250" s="2" t="s">
        <v>54</v>
      </c>
      <c r="D1250" s="2" t="s">
        <v>55</v>
      </c>
      <c r="E1250" s="5">
        <v>-27412</v>
      </c>
      <c r="F1250" s="3" t="s">
        <v>73</v>
      </c>
      <c r="G1250" s="3" t="s">
        <v>28</v>
      </c>
      <c r="H1250" s="2" t="s">
        <v>29</v>
      </c>
      <c r="I1250" s="2" t="s">
        <v>3114</v>
      </c>
      <c r="J1250" s="3" t="str">
        <f>HYPERLINK("https://www.boe.es/gazeta/dias/1824/12/11/pdfs/GMD-1824-156.pdf#page=4","Abrir facsímil")</f>
        <v>Abrir facsímil</v>
      </c>
      <c r="K1250" s="3" t="s">
        <v>31</v>
      </c>
    </row>
    <row r="1251" spans="1:11" ht="42" customHeight="1">
      <c r="A1251" s="2" t="s">
        <v>3091</v>
      </c>
      <c r="B1251" s="2" t="s">
        <v>3091</v>
      </c>
      <c r="C1251" s="2" t="s">
        <v>17</v>
      </c>
      <c r="D1251" s="2" t="s">
        <v>18</v>
      </c>
      <c r="E1251" s="5">
        <v>-27407</v>
      </c>
      <c r="F1251" s="3" t="s">
        <v>254</v>
      </c>
      <c r="G1251" s="3" t="s">
        <v>28</v>
      </c>
      <c r="H1251" s="2" t="s">
        <v>29</v>
      </c>
      <c r="I1251" s="2" t="s">
        <v>3115</v>
      </c>
      <c r="J1251" s="3" t="str">
        <f>HYPERLINK("https://www.boe.es/gazeta/dias/1824/12/16/pdfs/GMD-1824-158.pdf#page=4","Abrir facsímil")</f>
        <v>Abrir facsímil</v>
      </c>
      <c r="K1251" s="3" t="s">
        <v>31</v>
      </c>
    </row>
    <row r="1252" spans="1:11" ht="42" customHeight="1">
      <c r="A1252" s="2" t="s">
        <v>3091</v>
      </c>
      <c r="B1252" s="2" t="s">
        <v>3091</v>
      </c>
      <c r="C1252" s="2" t="s">
        <v>54</v>
      </c>
      <c r="D1252" s="2" t="s">
        <v>55</v>
      </c>
      <c r="E1252" s="5">
        <v>-27393</v>
      </c>
      <c r="F1252" s="3" t="s">
        <v>148</v>
      </c>
      <c r="G1252" s="3" t="s">
        <v>37</v>
      </c>
      <c r="H1252" s="2" t="s">
        <v>29</v>
      </c>
      <c r="I1252" s="2" t="s">
        <v>3116</v>
      </c>
      <c r="J1252" s="3" t="str">
        <f>HYPERLINK("https://www.boe.es/gazeta/dias/1824/12/30/pdfs/GMD-1824-164.pdf#page=3","Abrir facsímil")</f>
        <v>Abrir facsímil</v>
      </c>
      <c r="K1252" s="3" t="s">
        <v>31</v>
      </c>
    </row>
    <row r="1253" spans="1:11" ht="42" customHeight="1">
      <c r="A1253" s="2" t="s">
        <v>3091</v>
      </c>
      <c r="B1253" s="2" t="s">
        <v>3091</v>
      </c>
      <c r="C1253" s="2" t="s">
        <v>34</v>
      </c>
      <c r="D1253" s="2" t="s">
        <v>35</v>
      </c>
      <c r="E1253" s="5">
        <v>-27393</v>
      </c>
      <c r="F1253" s="3" t="s">
        <v>148</v>
      </c>
      <c r="G1253" s="3" t="s">
        <v>28</v>
      </c>
      <c r="H1253" s="2" t="s">
        <v>29</v>
      </c>
      <c r="I1253" s="2" t="s">
        <v>3117</v>
      </c>
      <c r="J1253" s="3" t="str">
        <f>HYPERLINK("https://www.boe.es/gazeta/dias/1824/12/30/pdfs/GMD-1824-164.pdf#page=4","Abrir facsímil")</f>
        <v>Abrir facsímil</v>
      </c>
      <c r="K1253" s="3" t="s">
        <v>31</v>
      </c>
    </row>
    <row r="1254" spans="1:11" ht="42" customHeight="1">
      <c r="A1254" s="2" t="s">
        <v>3118</v>
      </c>
      <c r="B1254" s="2" t="s">
        <v>3119</v>
      </c>
      <c r="C1254" s="2" t="s">
        <v>26</v>
      </c>
      <c r="D1254" s="2" t="s">
        <v>18</v>
      </c>
      <c r="E1254" s="5">
        <v>-27465</v>
      </c>
      <c r="F1254" s="3" t="s">
        <v>1390</v>
      </c>
      <c r="G1254" s="3" t="s">
        <v>37</v>
      </c>
      <c r="H1254" s="2" t="s">
        <v>29</v>
      </c>
      <c r="I1254" s="2" t="s">
        <v>3120</v>
      </c>
      <c r="J1254" s="3" t="str">
        <f>HYPERLINK("https://www.boe.es/gazeta/dias/1824/10/19/pdfs/GMD-1824-133.pdf#page=3","Abrir facsímil")</f>
        <v>Abrir facsímil</v>
      </c>
      <c r="K1254" s="3" t="s">
        <v>31</v>
      </c>
    </row>
    <row r="1255" spans="1:11" ht="42" customHeight="1">
      <c r="A1255" s="2" t="s">
        <v>3121</v>
      </c>
      <c r="B1255" s="2" t="s">
        <v>3121</v>
      </c>
      <c r="C1255" s="2" t="s">
        <v>54</v>
      </c>
      <c r="D1255" s="2" t="s">
        <v>55</v>
      </c>
      <c r="E1255" s="5">
        <v>-27409</v>
      </c>
      <c r="F1255" s="3" t="s">
        <v>85</v>
      </c>
      <c r="G1255" s="3" t="s">
        <v>28</v>
      </c>
      <c r="H1255" s="2" t="s">
        <v>29</v>
      </c>
      <c r="I1255" s="2" t="s">
        <v>3122</v>
      </c>
      <c r="J1255" s="3" t="str">
        <f>HYPERLINK("https://www.boe.es/gazeta/dias/1824/12/14/pdfs/GMD-1824-157.pdf#page=4","Abrir facsímil")</f>
        <v>Abrir facsímil</v>
      </c>
      <c r="K1255" s="3" t="s">
        <v>31</v>
      </c>
    </row>
    <row r="1256" spans="1:11" ht="42" customHeight="1">
      <c r="A1256" s="2" t="s">
        <v>3123</v>
      </c>
      <c r="B1256" s="2" t="s">
        <v>3123</v>
      </c>
      <c r="C1256" s="2" t="s">
        <v>54</v>
      </c>
      <c r="D1256" s="2" t="s">
        <v>55</v>
      </c>
      <c r="E1256" s="5">
        <v>-27493</v>
      </c>
      <c r="F1256" s="3" t="s">
        <v>63</v>
      </c>
      <c r="G1256" s="3" t="s">
        <v>64</v>
      </c>
      <c r="H1256" s="2" t="s">
        <v>29</v>
      </c>
      <c r="I1256" s="2" t="s">
        <v>3124</v>
      </c>
      <c r="J1256" s="3" t="str">
        <f>HYPERLINK("https://www.boe.es/gazeta/dias/1824/09/21/pdfs/GMD-1824-121.pdf#page=3","Abrir facsímil")</f>
        <v>Abrir facsímil</v>
      </c>
      <c r="K1256" s="3" t="s">
        <v>31</v>
      </c>
    </row>
    <row r="1257" spans="1:11" ht="42" customHeight="1">
      <c r="A1257" s="2" t="s">
        <v>3125</v>
      </c>
      <c r="B1257" s="2" t="s">
        <v>3125</v>
      </c>
      <c r="C1257" s="2" t="s">
        <v>72</v>
      </c>
      <c r="D1257" s="2" t="s">
        <v>18</v>
      </c>
      <c r="E1257" s="5">
        <v>-27566</v>
      </c>
      <c r="F1257" s="3" t="s">
        <v>183</v>
      </c>
      <c r="G1257" s="3" t="s">
        <v>28</v>
      </c>
      <c r="H1257" s="2" t="s">
        <v>29</v>
      </c>
      <c r="I1257" s="2" t="s">
        <v>3126</v>
      </c>
      <c r="J1257" s="3" t="str">
        <f>HYPERLINK("https://www.boe.es/gazeta/dias/1824/07/10/pdfs/GMD-1824-87.pdf#page=4","Abrir facsímil")</f>
        <v>Abrir facsímil</v>
      </c>
      <c r="K1257" s="3" t="s">
        <v>31</v>
      </c>
    </row>
    <row r="1258" spans="1:11" ht="42" customHeight="1">
      <c r="A1258" s="2" t="s">
        <v>3127</v>
      </c>
      <c r="B1258" s="2" t="s">
        <v>3128</v>
      </c>
      <c r="C1258" s="2" t="s">
        <v>49</v>
      </c>
      <c r="D1258" s="2" t="s">
        <v>18</v>
      </c>
      <c r="E1258" s="5">
        <v>-27640</v>
      </c>
      <c r="F1258" s="3" t="s">
        <v>281</v>
      </c>
      <c r="G1258" s="3" t="s">
        <v>28</v>
      </c>
      <c r="H1258" s="2" t="s">
        <v>29</v>
      </c>
      <c r="I1258" s="2" t="s">
        <v>3129</v>
      </c>
      <c r="J1258" s="3" t="str">
        <f>HYPERLINK("https://www.boe.es/gazeta/dias/1824/04/27/pdfs/GMD-1824-54.pdf#page=4","Abrir facsímil")</f>
        <v>Abrir facsímil</v>
      </c>
      <c r="K1258" s="3" t="s">
        <v>31</v>
      </c>
    </row>
    <row r="1259" spans="1:11" ht="42" customHeight="1">
      <c r="A1259" s="2" t="s">
        <v>3130</v>
      </c>
      <c r="B1259" s="2" t="s">
        <v>3130</v>
      </c>
      <c r="C1259" s="2" t="s">
        <v>54</v>
      </c>
      <c r="D1259" s="2" t="s">
        <v>55</v>
      </c>
      <c r="E1259" s="5">
        <v>-27437</v>
      </c>
      <c r="F1259" s="3" t="s">
        <v>45</v>
      </c>
      <c r="G1259" s="3" t="s">
        <v>28</v>
      </c>
      <c r="H1259" s="2" t="s">
        <v>29</v>
      </c>
      <c r="I1259" s="2" t="s">
        <v>3131</v>
      </c>
      <c r="J1259" s="3" t="str">
        <f>HYPERLINK("https://www.boe.es/gazeta/dias/1824/11/16/pdfs/GMD-1824-145.pdf#page=4","Abrir facsímil")</f>
        <v>Abrir facsímil</v>
      </c>
      <c r="K1259" s="3" t="s">
        <v>31</v>
      </c>
    </row>
    <row r="1260" spans="1:11" ht="42" customHeight="1">
      <c r="A1260" s="2" t="s">
        <v>3132</v>
      </c>
      <c r="B1260" s="2" t="s">
        <v>3132</v>
      </c>
      <c r="C1260" s="2" t="s">
        <v>54</v>
      </c>
      <c r="D1260" s="2" t="s">
        <v>55</v>
      </c>
      <c r="E1260" s="5">
        <v>-27617</v>
      </c>
      <c r="F1260" s="3" t="s">
        <v>1163</v>
      </c>
      <c r="G1260" s="3" t="s">
        <v>90</v>
      </c>
      <c r="H1260" s="2" t="s">
        <v>29</v>
      </c>
      <c r="I1260" s="2" t="s">
        <v>3133</v>
      </c>
      <c r="J1260" s="3" t="str">
        <f>HYPERLINK("https://www.boe.es/gazeta/dias/1824/05/20/pdfs/GMD-1824-65.pdf#page=2","Abrir facsímil")</f>
        <v>Abrir facsímil</v>
      </c>
      <c r="K1260" s="3" t="s">
        <v>31</v>
      </c>
    </row>
    <row r="1261" spans="1:11" ht="42" customHeight="1">
      <c r="A1261" s="2" t="s">
        <v>3134</v>
      </c>
      <c r="B1261" s="2" t="s">
        <v>3134</v>
      </c>
      <c r="C1261" s="2" t="s">
        <v>72</v>
      </c>
      <c r="D1261" s="2" t="s">
        <v>18</v>
      </c>
      <c r="E1261" s="5">
        <v>-27489</v>
      </c>
      <c r="F1261" s="3" t="s">
        <v>59</v>
      </c>
      <c r="G1261" s="3" t="s">
        <v>90</v>
      </c>
      <c r="H1261" s="2" t="s">
        <v>29</v>
      </c>
      <c r="I1261" s="2" t="s">
        <v>3135</v>
      </c>
      <c r="J1261" s="3" t="str">
        <f>HYPERLINK("https://www.boe.es/gazeta/dias/1824/09/25/pdfs/GMD-1824-123.pdf#page=2","Abrir facsímil")</f>
        <v>Abrir facsímil</v>
      </c>
      <c r="K1261" s="3" t="s">
        <v>31</v>
      </c>
    </row>
    <row r="1262" spans="1:11" ht="42" customHeight="1">
      <c r="A1262" s="2" t="s">
        <v>3136</v>
      </c>
      <c r="B1262" s="2" t="s">
        <v>3136</v>
      </c>
      <c r="C1262" s="2" t="s">
        <v>54</v>
      </c>
      <c r="D1262" s="2" t="s">
        <v>55</v>
      </c>
      <c r="E1262" s="5">
        <v>-27610</v>
      </c>
      <c r="F1262" s="3" t="s">
        <v>586</v>
      </c>
      <c r="G1262" s="3" t="s">
        <v>28</v>
      </c>
      <c r="H1262" s="2" t="s">
        <v>29</v>
      </c>
      <c r="I1262" s="2" t="s">
        <v>3137</v>
      </c>
      <c r="J1262" s="3" t="str">
        <f>HYPERLINK("https://www.boe.es/gazeta/dias/1824/05/27/pdfs/GMD-1824-68.pdf#page=4","Abrir facsímil")</f>
        <v>Abrir facsímil</v>
      </c>
      <c r="K1262" s="3" t="s">
        <v>31</v>
      </c>
    </row>
    <row r="1263" spans="1:11" ht="42" customHeight="1">
      <c r="A1263" s="2" t="s">
        <v>3138</v>
      </c>
      <c r="B1263" s="2" t="s">
        <v>3138</v>
      </c>
      <c r="C1263" s="2" t="s">
        <v>54</v>
      </c>
      <c r="D1263" s="2" t="s">
        <v>55</v>
      </c>
      <c r="E1263" s="5">
        <v>-27542</v>
      </c>
      <c r="F1263" s="3" t="s">
        <v>265</v>
      </c>
      <c r="G1263" s="3" t="s">
        <v>37</v>
      </c>
      <c r="H1263" s="2" t="s">
        <v>29</v>
      </c>
      <c r="I1263" s="2" t="s">
        <v>3139</v>
      </c>
      <c r="J1263" s="3" t="str">
        <f>HYPERLINK("https://www.boe.es/gazeta/dias/1824/08/03/pdfs/GMD-1824-97.pdf#page=3","Abrir facsímil")</f>
        <v>Abrir facsímil</v>
      </c>
      <c r="K1263" s="3" t="s">
        <v>31</v>
      </c>
    </row>
    <row r="1264" spans="1:11" ht="42" customHeight="1">
      <c r="A1264" s="2" t="s">
        <v>3138</v>
      </c>
      <c r="B1264" s="2" t="s">
        <v>3138</v>
      </c>
      <c r="C1264" s="2" t="s">
        <v>54</v>
      </c>
      <c r="D1264" s="2" t="s">
        <v>55</v>
      </c>
      <c r="E1264" s="5">
        <v>-27477</v>
      </c>
      <c r="F1264" s="3" t="s">
        <v>666</v>
      </c>
      <c r="G1264" s="3" t="s">
        <v>37</v>
      </c>
      <c r="H1264" s="2" t="s">
        <v>29</v>
      </c>
      <c r="I1264" s="2" t="s">
        <v>3140</v>
      </c>
      <c r="J1264" s="3" t="str">
        <f>HYPERLINK("https://www.boe.es/gazeta/dias/1824/10/07/pdfs/GMD-1824-128.pdf#page=3","Abrir facsímil")</f>
        <v>Abrir facsímil</v>
      </c>
      <c r="K1264" s="3" t="s">
        <v>31</v>
      </c>
    </row>
    <row r="1265" spans="1:11" ht="42" customHeight="1">
      <c r="A1265" s="2" t="s">
        <v>3141</v>
      </c>
      <c r="B1265" s="2" t="s">
        <v>3142</v>
      </c>
      <c r="C1265" s="2" t="s">
        <v>54</v>
      </c>
      <c r="D1265" s="2" t="s">
        <v>55</v>
      </c>
      <c r="E1265" s="5">
        <v>-27752</v>
      </c>
      <c r="F1265" s="3" t="s">
        <v>442</v>
      </c>
      <c r="G1265" s="3" t="s">
        <v>28</v>
      </c>
      <c r="H1265" s="2" t="s">
        <v>29</v>
      </c>
      <c r="I1265" s="2" t="s">
        <v>3143</v>
      </c>
      <c r="J1265" s="3" t="str">
        <f>HYPERLINK("https://www.boe.es/gazeta/dias/1824/01/06/pdfs/GMD-1824-3.pdf#page=4","Abrir facsímil")</f>
        <v>Abrir facsímil</v>
      </c>
      <c r="K1265" s="3" t="s">
        <v>31</v>
      </c>
    </row>
    <row r="1266" spans="1:11" ht="42" customHeight="1">
      <c r="A1266" s="2" t="s">
        <v>3144</v>
      </c>
      <c r="B1266" s="2" t="s">
        <v>3144</v>
      </c>
      <c r="C1266" s="2" t="s">
        <v>54</v>
      </c>
      <c r="D1266" s="2" t="s">
        <v>55</v>
      </c>
      <c r="E1266" s="5">
        <v>-27708</v>
      </c>
      <c r="F1266" s="3" t="s">
        <v>864</v>
      </c>
      <c r="G1266" s="3" t="s">
        <v>212</v>
      </c>
      <c r="H1266" s="2" t="s">
        <v>29</v>
      </c>
      <c r="I1266" s="2" t="s">
        <v>3145</v>
      </c>
      <c r="J1266" s="3" t="str">
        <f>HYPERLINK("https://www.boe.es/gazeta/dias/1824/02/19/pdfs/GMD-1824-23.pdf#page=6","Abrir facsímil")</f>
        <v>Abrir facsímil</v>
      </c>
      <c r="K1266" s="3" t="s">
        <v>31</v>
      </c>
    </row>
    <row r="1267" spans="1:11" ht="42" customHeight="1">
      <c r="A1267" s="2" t="s">
        <v>3146</v>
      </c>
      <c r="B1267" s="2" t="s">
        <v>3147</v>
      </c>
      <c r="C1267" s="2" t="s">
        <v>54</v>
      </c>
      <c r="D1267" s="2" t="s">
        <v>55</v>
      </c>
      <c r="E1267" s="5">
        <v>-27589</v>
      </c>
      <c r="F1267" s="3" t="s">
        <v>311</v>
      </c>
      <c r="G1267" s="3" t="s">
        <v>37</v>
      </c>
      <c r="H1267" s="2" t="s">
        <v>29</v>
      </c>
      <c r="I1267" s="2" t="s">
        <v>3148</v>
      </c>
      <c r="J1267" s="3" t="str">
        <f>HYPERLINK("https://www.boe.es/gazeta/dias/1824/06/17/pdfs/GMD-1824-77.pdf#page=3","Abrir facsímil")</f>
        <v>Abrir facsímil</v>
      </c>
      <c r="K1267" s="3" t="s">
        <v>31</v>
      </c>
    </row>
    <row r="1268" spans="1:11" ht="42" customHeight="1">
      <c r="A1268" s="2" t="s">
        <v>3149</v>
      </c>
      <c r="B1268" s="2" t="s">
        <v>3150</v>
      </c>
      <c r="C1268" s="2" t="s">
        <v>34</v>
      </c>
      <c r="D1268" s="2" t="s">
        <v>35</v>
      </c>
      <c r="E1268" s="5">
        <v>-27517</v>
      </c>
      <c r="F1268" s="3" t="s">
        <v>173</v>
      </c>
      <c r="G1268" s="3" t="s">
        <v>37</v>
      </c>
      <c r="H1268" s="2" t="s">
        <v>29</v>
      </c>
      <c r="I1268" s="2" t="s">
        <v>3151</v>
      </c>
      <c r="J1268" s="3" t="str">
        <f>HYPERLINK("https://www.boe.es/gazeta/dias/1824/08/28/pdfs/GMD-1824-110.pdf#page=3","Abrir facsímil")</f>
        <v>Abrir facsímil</v>
      </c>
      <c r="K1268" s="3" t="s">
        <v>31</v>
      </c>
    </row>
    <row r="1269" spans="1:11" ht="42" customHeight="1">
      <c r="A1269" s="2" t="s">
        <v>3152</v>
      </c>
      <c r="B1269" s="2" t="s">
        <v>3152</v>
      </c>
      <c r="C1269" s="2" t="s">
        <v>54</v>
      </c>
      <c r="D1269" s="2" t="s">
        <v>55</v>
      </c>
      <c r="E1269" s="5">
        <v>-27479</v>
      </c>
      <c r="F1269" s="3" t="s">
        <v>1723</v>
      </c>
      <c r="G1269" s="3" t="s">
        <v>90</v>
      </c>
      <c r="H1269" s="2" t="s">
        <v>29</v>
      </c>
      <c r="I1269" s="2" t="s">
        <v>3153</v>
      </c>
      <c r="J1269" s="3" t="str">
        <f>HYPERLINK("https://www.boe.es/gazeta/dias/1824/10/05/pdfs/GMD-1824-127.pdf#page=2","Abrir facsímil")</f>
        <v>Abrir facsímil</v>
      </c>
      <c r="K1269" s="3" t="s">
        <v>31</v>
      </c>
    </row>
    <row r="1270" spans="1:11" ht="42" customHeight="1">
      <c r="A1270" s="2" t="s">
        <v>3154</v>
      </c>
      <c r="B1270" s="2" t="s">
        <v>3155</v>
      </c>
      <c r="C1270" s="2" t="s">
        <v>301</v>
      </c>
      <c r="D1270" s="2" t="s">
        <v>18</v>
      </c>
      <c r="E1270" s="5">
        <v>-27395</v>
      </c>
      <c r="F1270" s="3" t="s">
        <v>817</v>
      </c>
      <c r="G1270" s="3" t="s">
        <v>28</v>
      </c>
      <c r="H1270" s="2" t="s">
        <v>29</v>
      </c>
      <c r="I1270" s="2" t="s">
        <v>3156</v>
      </c>
      <c r="J1270" s="3" t="str">
        <f>HYPERLINK("https://www.boe.es/gazeta/dias/1824/12/28/pdfs/GMD-1824-163.pdf#page=4","Abrir facsímil")</f>
        <v>Abrir facsímil</v>
      </c>
      <c r="K1270" s="3" t="s">
        <v>31</v>
      </c>
    </row>
    <row r="1271" spans="1:11" ht="42" customHeight="1">
      <c r="A1271" s="2" t="s">
        <v>3157</v>
      </c>
      <c r="B1271" s="2" t="s">
        <v>3158</v>
      </c>
      <c r="C1271" s="2" t="s">
        <v>54</v>
      </c>
      <c r="D1271" s="2" t="s">
        <v>55</v>
      </c>
      <c r="E1271" s="5">
        <v>-27412</v>
      </c>
      <c r="F1271" s="3" t="s">
        <v>73</v>
      </c>
      <c r="G1271" s="3" t="s">
        <v>28</v>
      </c>
      <c r="H1271" s="2" t="s">
        <v>29</v>
      </c>
      <c r="I1271" s="2" t="s">
        <v>3159</v>
      </c>
      <c r="J1271" s="3" t="str">
        <f>HYPERLINK("https://www.boe.es/gazeta/dias/1824/12/11/pdfs/GMD-1824-156.pdf#page=4","Abrir facsímil")</f>
        <v>Abrir facsímil</v>
      </c>
      <c r="K1271" s="3" t="s">
        <v>31</v>
      </c>
    </row>
    <row r="1272" spans="1:11" ht="42" customHeight="1">
      <c r="A1272" s="2" t="s">
        <v>3160</v>
      </c>
      <c r="B1272" s="2" t="s">
        <v>3161</v>
      </c>
      <c r="C1272" s="2" t="s">
        <v>54</v>
      </c>
      <c r="D1272" s="2" t="s">
        <v>55</v>
      </c>
      <c r="E1272" s="5">
        <v>-27470</v>
      </c>
      <c r="F1272" s="3" t="s">
        <v>89</v>
      </c>
      <c r="G1272" s="3" t="s">
        <v>37</v>
      </c>
      <c r="H1272" s="2" t="s">
        <v>29</v>
      </c>
      <c r="I1272" s="2" t="s">
        <v>3162</v>
      </c>
      <c r="J1272" s="3" t="str">
        <f>HYPERLINK("https://www.boe.es/gazeta/dias/1824/10/14/pdfs/GMD-1824-131.pdf#page=3","Abrir facsímil")</f>
        <v>Abrir facsímil</v>
      </c>
      <c r="K1272" s="3" t="s">
        <v>31</v>
      </c>
    </row>
    <row r="1273" spans="1:11" ht="42" customHeight="1">
      <c r="A1273" s="2" t="s">
        <v>3163</v>
      </c>
      <c r="B1273" s="2" t="s">
        <v>3164</v>
      </c>
      <c r="C1273" s="2" t="s">
        <v>17</v>
      </c>
      <c r="D1273" s="2" t="s">
        <v>18</v>
      </c>
      <c r="E1273" s="5">
        <v>-27395</v>
      </c>
      <c r="F1273" s="3" t="s">
        <v>817</v>
      </c>
      <c r="G1273" s="3" t="s">
        <v>28</v>
      </c>
      <c r="H1273" s="2" t="s">
        <v>29</v>
      </c>
      <c r="I1273" s="2" t="s">
        <v>3165</v>
      </c>
      <c r="J1273" s="3" t="str">
        <f>HYPERLINK("https://www.boe.es/gazeta/dias/1824/12/28/pdfs/GMD-1824-163.pdf#page=4","Abrir facsímil")</f>
        <v>Abrir facsímil</v>
      </c>
      <c r="K1273" s="3" t="s">
        <v>31</v>
      </c>
    </row>
    <row r="1274" spans="1:11" ht="42" customHeight="1">
      <c r="A1274" s="2" t="s">
        <v>3166</v>
      </c>
      <c r="B1274" s="2" t="s">
        <v>3167</v>
      </c>
      <c r="C1274" s="2" t="s">
        <v>34</v>
      </c>
      <c r="D1274" s="2" t="s">
        <v>35</v>
      </c>
      <c r="E1274" s="5">
        <v>-27414</v>
      </c>
      <c r="F1274" s="3" t="s">
        <v>179</v>
      </c>
      <c r="G1274" s="3" t="s">
        <v>28</v>
      </c>
      <c r="H1274" s="2" t="s">
        <v>21</v>
      </c>
      <c r="I1274" s="2" t="s">
        <v>3168</v>
      </c>
      <c r="J1274" s="3" t="str">
        <f>HYPERLINK("https://www.boe.es/gazeta/dias/1824/12/09/pdfs/GMD-1824-155.pdf#page=4","Abrir facsímil")</f>
        <v>Abrir facsímil</v>
      </c>
      <c r="K1274" s="3" t="s">
        <v>23</v>
      </c>
    </row>
    <row r="1275" spans="1:11" ht="42" customHeight="1">
      <c r="A1275" s="2" t="s">
        <v>3169</v>
      </c>
      <c r="B1275" s="2" t="s">
        <v>3170</v>
      </c>
      <c r="C1275" s="2" t="s">
        <v>54</v>
      </c>
      <c r="D1275" s="2" t="s">
        <v>55</v>
      </c>
      <c r="E1275" s="5">
        <v>-27412</v>
      </c>
      <c r="F1275" s="3" t="s">
        <v>73</v>
      </c>
      <c r="G1275" s="3" t="s">
        <v>28</v>
      </c>
      <c r="H1275" s="2" t="s">
        <v>21</v>
      </c>
      <c r="I1275" s="2" t="s">
        <v>3171</v>
      </c>
      <c r="J1275" s="3" t="str">
        <f>HYPERLINK("https://www.boe.es/gazeta/dias/1824/12/11/pdfs/GMD-1824-156.pdf#page=4","Abrir facsímil")</f>
        <v>Abrir facsímil</v>
      </c>
      <c r="K1275" s="3" t="s">
        <v>23</v>
      </c>
    </row>
    <row r="1276" spans="1:11" ht="42" customHeight="1">
      <c r="A1276" s="2" t="s">
        <v>3172</v>
      </c>
      <c r="B1276" s="2" t="s">
        <v>3172</v>
      </c>
      <c r="C1276" s="2" t="s">
        <v>54</v>
      </c>
      <c r="D1276" s="2" t="s">
        <v>55</v>
      </c>
      <c r="E1276" s="5">
        <v>-27477</v>
      </c>
      <c r="F1276" s="3" t="s">
        <v>666</v>
      </c>
      <c r="G1276" s="3" t="s">
        <v>28</v>
      </c>
      <c r="H1276" s="2" t="s">
        <v>29</v>
      </c>
      <c r="I1276" s="2" t="s">
        <v>3173</v>
      </c>
      <c r="J1276" s="3" t="str">
        <f>HYPERLINK("https://www.boe.es/gazeta/dias/1824/10/07/pdfs/GMD-1824-128.pdf#page=4","Abrir facsímil")</f>
        <v>Abrir facsímil</v>
      </c>
      <c r="K1276" s="3" t="s">
        <v>31</v>
      </c>
    </row>
    <row r="1277" spans="1:11" ht="42" customHeight="1">
      <c r="A1277" s="2" t="s">
        <v>3174</v>
      </c>
      <c r="B1277" s="2" t="s">
        <v>3174</v>
      </c>
      <c r="C1277" s="2" t="s">
        <v>54</v>
      </c>
      <c r="D1277" s="2" t="s">
        <v>55</v>
      </c>
      <c r="E1277" s="5">
        <v>-27692</v>
      </c>
      <c r="F1277" s="3" t="s">
        <v>295</v>
      </c>
      <c r="G1277" s="3" t="s">
        <v>37</v>
      </c>
      <c r="H1277" s="2" t="s">
        <v>29</v>
      </c>
      <c r="I1277" s="2" t="s">
        <v>3175</v>
      </c>
      <c r="J1277" s="3" t="str">
        <f>HYPERLINK("https://www.boe.es/gazeta/dias/1824/03/06/pdfs/GMD-1824-30.pdf#page=3","Abrir facsímil")</f>
        <v>Abrir facsímil</v>
      </c>
      <c r="K1277" s="3" t="s">
        <v>31</v>
      </c>
    </row>
    <row r="1278" spans="1:11" ht="42" customHeight="1">
      <c r="A1278" s="2" t="s">
        <v>3174</v>
      </c>
      <c r="B1278" s="2" t="s">
        <v>3174</v>
      </c>
      <c r="C1278" s="2" t="s">
        <v>17</v>
      </c>
      <c r="D1278" s="2" t="s">
        <v>18</v>
      </c>
      <c r="E1278" s="5">
        <v>-27554</v>
      </c>
      <c r="F1278" s="3" t="s">
        <v>326</v>
      </c>
      <c r="G1278" s="3" t="s">
        <v>37</v>
      </c>
      <c r="H1278" s="2" t="s">
        <v>29</v>
      </c>
      <c r="I1278" s="2" t="s">
        <v>3176</v>
      </c>
      <c r="J1278" s="3" t="str">
        <f>HYPERLINK("https://www.boe.es/gazeta/dias/1824/07/22/pdfs/GMD-1824-92.pdf#page=3","Abrir facsímil")</f>
        <v>Abrir facsímil</v>
      </c>
      <c r="K1278" s="3" t="s">
        <v>31</v>
      </c>
    </row>
    <row r="1279" spans="1:11" ht="42" customHeight="1">
      <c r="A1279" s="2" t="s">
        <v>3177</v>
      </c>
      <c r="B1279" s="2" t="s">
        <v>3178</v>
      </c>
      <c r="C1279" s="2" t="s">
        <v>54</v>
      </c>
      <c r="D1279" s="2" t="s">
        <v>55</v>
      </c>
      <c r="E1279" s="5">
        <v>-27549</v>
      </c>
      <c r="F1279" s="3" t="s">
        <v>1271</v>
      </c>
      <c r="G1279" s="3" t="s">
        <v>37</v>
      </c>
      <c r="H1279" s="2" t="s">
        <v>29</v>
      </c>
      <c r="I1279" s="2" t="s">
        <v>3179</v>
      </c>
      <c r="J1279" s="3" t="str">
        <f>HYPERLINK("https://www.boe.es/gazeta/dias/1824/07/27/pdfs/GMD-1824-94.pdf#page=3","Abrir facsímil")</f>
        <v>Abrir facsímil</v>
      </c>
      <c r="K1279" s="3" t="s">
        <v>31</v>
      </c>
    </row>
    <row r="1280" spans="1:11" ht="42" customHeight="1">
      <c r="A1280" s="2" t="s">
        <v>3177</v>
      </c>
      <c r="B1280" s="2" t="s">
        <v>3178</v>
      </c>
      <c r="C1280" s="2" t="s">
        <v>54</v>
      </c>
      <c r="D1280" s="2" t="s">
        <v>55</v>
      </c>
      <c r="E1280" s="5">
        <v>-27461</v>
      </c>
      <c r="F1280" s="3" t="s">
        <v>1345</v>
      </c>
      <c r="G1280" s="3" t="s">
        <v>90</v>
      </c>
      <c r="H1280" s="2" t="s">
        <v>29</v>
      </c>
      <c r="I1280" s="2" t="s">
        <v>3180</v>
      </c>
      <c r="J1280" s="3" t="str">
        <f>HYPERLINK("https://www.boe.es/gazeta/dias/1824/10/23/pdfs/GMD-1824-135.pdf#page=2","Abrir facsímil")</f>
        <v>Abrir facsímil</v>
      </c>
      <c r="K1280" s="3" t="s">
        <v>31</v>
      </c>
    </row>
    <row r="1281" spans="1:11" ht="42" customHeight="1">
      <c r="A1281" s="2" t="s">
        <v>3181</v>
      </c>
      <c r="B1281" s="2" t="s">
        <v>3182</v>
      </c>
      <c r="C1281" s="2" t="s">
        <v>54</v>
      </c>
      <c r="D1281" s="2" t="s">
        <v>55</v>
      </c>
      <c r="E1281" s="5">
        <v>-27694</v>
      </c>
      <c r="F1281" s="3" t="s">
        <v>1237</v>
      </c>
      <c r="G1281" s="3" t="s">
        <v>37</v>
      </c>
      <c r="H1281" s="2" t="s">
        <v>21</v>
      </c>
      <c r="I1281" s="2" t="s">
        <v>3183</v>
      </c>
      <c r="J1281" s="3" t="str">
        <f>HYPERLINK("https://www.boe.es/gazeta/dias/1824/03/04/pdfs/GMD-1824-29.pdf#page=3","Abrir facsímil")</f>
        <v>Abrir facsímil</v>
      </c>
      <c r="K1281" s="3" t="s">
        <v>23</v>
      </c>
    </row>
    <row r="1282" spans="1:11" ht="42" customHeight="1">
      <c r="A1282" s="2" t="s">
        <v>3184</v>
      </c>
      <c r="B1282" s="2" t="s">
        <v>3185</v>
      </c>
      <c r="C1282" s="2" t="s">
        <v>54</v>
      </c>
      <c r="D1282" s="2" t="s">
        <v>55</v>
      </c>
      <c r="E1282" s="5">
        <v>-27489</v>
      </c>
      <c r="F1282" s="3" t="s">
        <v>59</v>
      </c>
      <c r="G1282" s="3" t="s">
        <v>28</v>
      </c>
      <c r="H1282" s="2" t="s">
        <v>29</v>
      </c>
      <c r="I1282" s="2" t="s">
        <v>3186</v>
      </c>
      <c r="J1282" s="3" t="str">
        <f>HYPERLINK("https://www.boe.es/gazeta/dias/1824/09/25/pdfs/GMD-1824-123.pdf#page=4","Abrir facsímil")</f>
        <v>Abrir facsímil</v>
      </c>
      <c r="K1282" s="3" t="s">
        <v>31</v>
      </c>
    </row>
    <row r="1283" spans="1:11" ht="42" customHeight="1">
      <c r="A1283" s="2" t="s">
        <v>3187</v>
      </c>
      <c r="B1283" s="2" t="s">
        <v>3188</v>
      </c>
      <c r="C1283" s="2" t="s">
        <v>26</v>
      </c>
      <c r="D1283" s="2" t="s">
        <v>18</v>
      </c>
      <c r="E1283" s="5">
        <v>-27554</v>
      </c>
      <c r="F1283" s="3" t="s">
        <v>326</v>
      </c>
      <c r="G1283" s="3" t="s">
        <v>28</v>
      </c>
      <c r="H1283" s="2" t="s">
        <v>29</v>
      </c>
      <c r="I1283" s="2" t="s">
        <v>3189</v>
      </c>
      <c r="J1283" s="3" t="str">
        <f>HYPERLINK("https://www.boe.es/gazeta/dias/1824/07/22/pdfs/GMD-1824-92.pdf#page=4","Abrir facsímil")</f>
        <v>Abrir facsímil</v>
      </c>
      <c r="K1283" s="3" t="s">
        <v>31</v>
      </c>
    </row>
    <row r="1284" spans="1:11" ht="42" customHeight="1">
      <c r="A1284" s="2" t="s">
        <v>3190</v>
      </c>
      <c r="B1284" s="2" t="s">
        <v>3191</v>
      </c>
      <c r="C1284" s="2" t="s">
        <v>54</v>
      </c>
      <c r="D1284" s="2" t="s">
        <v>55</v>
      </c>
      <c r="E1284" s="5">
        <v>-27444</v>
      </c>
      <c r="F1284" s="3" t="s">
        <v>1134</v>
      </c>
      <c r="G1284" s="3" t="s">
        <v>28</v>
      </c>
      <c r="H1284" s="2" t="s">
        <v>29</v>
      </c>
      <c r="I1284" s="2" t="s">
        <v>3192</v>
      </c>
      <c r="J1284" s="3" t="str">
        <f>HYPERLINK("https://www.boe.es/gazeta/dias/1824/11/09/pdfs/GMD-1824-142.pdf#page=4","Abrir facsímil")</f>
        <v>Abrir facsímil</v>
      </c>
      <c r="K1284" s="3" t="s">
        <v>31</v>
      </c>
    </row>
    <row r="1285" spans="1:11" ht="42" customHeight="1">
      <c r="A1285" s="2" t="s">
        <v>3193</v>
      </c>
      <c r="B1285" s="2" t="s">
        <v>3194</v>
      </c>
      <c r="C1285" s="2" t="s">
        <v>34</v>
      </c>
      <c r="D1285" s="2" t="s">
        <v>35</v>
      </c>
      <c r="E1285" s="5">
        <v>-27652</v>
      </c>
      <c r="F1285" s="3" t="s">
        <v>692</v>
      </c>
      <c r="G1285" s="3" t="s">
        <v>104</v>
      </c>
      <c r="H1285" s="2" t="s">
        <v>29</v>
      </c>
      <c r="I1285" s="2" t="s">
        <v>3195</v>
      </c>
      <c r="J1285" s="3" t="str">
        <f>HYPERLINK("https://www.boe.es/gazeta/dias/1824/04/15/pdfs/GMD-1824-49.pdf#page=1","Abrir facsímil")</f>
        <v>Abrir facsímil</v>
      </c>
      <c r="K1285" s="3" t="s">
        <v>31</v>
      </c>
    </row>
    <row r="1286" spans="1:11" ht="42" customHeight="1">
      <c r="A1286" s="2" t="s">
        <v>3196</v>
      </c>
      <c r="B1286" s="2" t="s">
        <v>3197</v>
      </c>
      <c r="C1286" s="2" t="s">
        <v>34</v>
      </c>
      <c r="D1286" s="2" t="s">
        <v>35</v>
      </c>
      <c r="E1286" s="5">
        <v>-27692</v>
      </c>
      <c r="F1286" s="3" t="s">
        <v>295</v>
      </c>
      <c r="G1286" s="3" t="s">
        <v>37</v>
      </c>
      <c r="H1286" s="2" t="s">
        <v>29</v>
      </c>
      <c r="I1286" s="2" t="s">
        <v>3198</v>
      </c>
      <c r="J1286" s="3" t="str">
        <f>HYPERLINK("https://www.boe.es/gazeta/dias/1824/03/06/pdfs/GMD-1824-30.pdf#page=3","Abrir facsímil")</f>
        <v>Abrir facsímil</v>
      </c>
      <c r="K1286" s="3" t="s">
        <v>31</v>
      </c>
    </row>
    <row r="1287" spans="1:11" ht="42" customHeight="1">
      <c r="A1287" s="2" t="s">
        <v>3199</v>
      </c>
      <c r="B1287" s="2" t="s">
        <v>3200</v>
      </c>
      <c r="C1287" s="2" t="s">
        <v>49</v>
      </c>
      <c r="D1287" s="2" t="s">
        <v>18</v>
      </c>
      <c r="E1287" s="5">
        <v>-27601</v>
      </c>
      <c r="F1287" s="3" t="s">
        <v>473</v>
      </c>
      <c r="G1287" s="3" t="s">
        <v>37</v>
      </c>
      <c r="H1287" s="2" t="s">
        <v>29</v>
      </c>
      <c r="I1287" s="2" t="s">
        <v>3201</v>
      </c>
      <c r="J1287" s="3" t="str">
        <f>HYPERLINK("https://www.boe.es/gazeta/dias/1824/06/05/pdfs/GMD-1824-72.pdf#page=3","Abrir facsímil")</f>
        <v>Abrir facsímil</v>
      </c>
      <c r="K1287" s="3" t="s">
        <v>31</v>
      </c>
    </row>
    <row r="1288" spans="1:11" ht="42" customHeight="1">
      <c r="A1288" s="2" t="s">
        <v>3202</v>
      </c>
      <c r="B1288" s="2" t="s">
        <v>3203</v>
      </c>
      <c r="C1288" s="2" t="s">
        <v>34</v>
      </c>
      <c r="D1288" s="2" t="s">
        <v>35</v>
      </c>
      <c r="E1288" s="5">
        <v>-27703</v>
      </c>
      <c r="F1288" s="3" t="s">
        <v>870</v>
      </c>
      <c r="G1288" s="3" t="s">
        <v>37</v>
      </c>
      <c r="H1288" s="2" t="s">
        <v>29</v>
      </c>
      <c r="I1288" s="2" t="s">
        <v>3204</v>
      </c>
      <c r="J1288" s="3" t="str">
        <f>HYPERLINK("https://www.boe.es/gazeta/dias/1824/02/24/pdfs/GMD-1824-25.pdf#page=3","Abrir facsímil")</f>
        <v>Abrir facsímil</v>
      </c>
      <c r="K1288" s="3" t="s">
        <v>31</v>
      </c>
    </row>
    <row r="1289" spans="1:11" ht="42" customHeight="1">
      <c r="A1289" s="2" t="s">
        <v>3205</v>
      </c>
      <c r="B1289" s="2" t="s">
        <v>3206</v>
      </c>
      <c r="C1289" s="2" t="s">
        <v>54</v>
      </c>
      <c r="D1289" s="2" t="s">
        <v>55</v>
      </c>
      <c r="E1289" s="5">
        <v>-27447</v>
      </c>
      <c r="F1289" s="3" t="s">
        <v>41</v>
      </c>
      <c r="G1289" s="3" t="s">
        <v>28</v>
      </c>
      <c r="H1289" s="2" t="s">
        <v>29</v>
      </c>
      <c r="I1289" s="2" t="s">
        <v>3207</v>
      </c>
      <c r="J1289" s="3" t="str">
        <f>HYPERLINK("https://www.boe.es/gazeta/dias/1824/11/06/pdfs/GMD-1824-141.pdf#page=4","Abrir facsímil")</f>
        <v>Abrir facsímil</v>
      </c>
      <c r="K1289" s="3" t="s">
        <v>31</v>
      </c>
    </row>
    <row r="1290" spans="1:11" ht="42" customHeight="1">
      <c r="A1290" s="2" t="s">
        <v>3208</v>
      </c>
      <c r="B1290" s="2" t="s">
        <v>3209</v>
      </c>
      <c r="C1290" s="2" t="s">
        <v>26</v>
      </c>
      <c r="D1290" s="2" t="s">
        <v>18</v>
      </c>
      <c r="E1290" s="5">
        <v>-27685</v>
      </c>
      <c r="F1290" s="3" t="s">
        <v>50</v>
      </c>
      <c r="G1290" s="3" t="s">
        <v>28</v>
      </c>
      <c r="H1290" s="2" t="s">
        <v>29</v>
      </c>
      <c r="I1290" s="2" t="s">
        <v>3210</v>
      </c>
      <c r="J1290" s="3" t="str">
        <f>HYPERLINK("https://www.boe.es/gazeta/dias/1824/03/13/pdfs/GMD-1824-33.pdf#page=4","Abrir facsímil")</f>
        <v>Abrir facsímil</v>
      </c>
      <c r="K1290" s="3" t="s">
        <v>31</v>
      </c>
    </row>
    <row r="1291" spans="1:11" ht="42" customHeight="1">
      <c r="A1291" s="2" t="s">
        <v>3211</v>
      </c>
      <c r="B1291" s="2" t="s">
        <v>3212</v>
      </c>
      <c r="C1291" s="2" t="s">
        <v>34</v>
      </c>
      <c r="D1291" s="2" t="s">
        <v>35</v>
      </c>
      <c r="E1291" s="5">
        <v>-27470</v>
      </c>
      <c r="F1291" s="3" t="s">
        <v>89</v>
      </c>
      <c r="G1291" s="3" t="s">
        <v>37</v>
      </c>
      <c r="H1291" s="2" t="s">
        <v>29</v>
      </c>
      <c r="I1291" s="2" t="s">
        <v>3213</v>
      </c>
      <c r="J1291" s="3" t="str">
        <f>HYPERLINK("https://www.boe.es/gazeta/dias/1824/10/14/pdfs/GMD-1824-131.pdf#page=3","Abrir facsímil")</f>
        <v>Abrir facsímil</v>
      </c>
      <c r="K1291" s="3" t="s">
        <v>31</v>
      </c>
    </row>
    <row r="1292" spans="1:11" ht="42" customHeight="1">
      <c r="A1292" s="2" t="s">
        <v>3214</v>
      </c>
      <c r="B1292" s="2" t="s">
        <v>3214</v>
      </c>
      <c r="C1292" s="2" t="s">
        <v>17</v>
      </c>
      <c r="D1292" s="2" t="s">
        <v>18</v>
      </c>
      <c r="E1292" s="5">
        <v>-27668</v>
      </c>
      <c r="F1292" s="3" t="s">
        <v>333</v>
      </c>
      <c r="G1292" s="3" t="s">
        <v>28</v>
      </c>
      <c r="H1292" s="2" t="s">
        <v>29</v>
      </c>
      <c r="I1292" s="2" t="s">
        <v>3215</v>
      </c>
      <c r="J1292" s="3" t="str">
        <f>HYPERLINK("https://www.boe.es/gazeta/dias/1824/03/30/pdfs/GMD-1824-42.pdf#page=4","Abrir facsímil")</f>
        <v>Abrir facsímil</v>
      </c>
      <c r="K1292" s="3" t="s">
        <v>31</v>
      </c>
    </row>
    <row r="1293" spans="1:11" ht="42" customHeight="1">
      <c r="A1293" s="2" t="s">
        <v>3214</v>
      </c>
      <c r="B1293" s="2" t="s">
        <v>3214</v>
      </c>
      <c r="C1293" s="2" t="s">
        <v>54</v>
      </c>
      <c r="D1293" s="2" t="s">
        <v>55</v>
      </c>
      <c r="E1293" s="5">
        <v>-27633</v>
      </c>
      <c r="F1293" s="3" t="s">
        <v>27</v>
      </c>
      <c r="G1293" s="3" t="s">
        <v>28</v>
      </c>
      <c r="H1293" s="2" t="s">
        <v>29</v>
      </c>
      <c r="I1293" s="2" t="s">
        <v>3216</v>
      </c>
      <c r="J1293" s="3" t="str">
        <f>HYPERLINK("https://www.boe.es/gazeta/dias/1824/05/04/pdfs/GMD-1824-57.pdf#page=4","Abrir facsímil")</f>
        <v>Abrir facsímil</v>
      </c>
      <c r="K1293" s="3" t="s">
        <v>31</v>
      </c>
    </row>
    <row r="1294" spans="1:11" ht="42" customHeight="1">
      <c r="A1294" s="2" t="s">
        <v>3214</v>
      </c>
      <c r="B1294" s="2" t="s">
        <v>3214</v>
      </c>
      <c r="C1294" s="2" t="s">
        <v>72</v>
      </c>
      <c r="D1294" s="2" t="s">
        <v>18</v>
      </c>
      <c r="E1294" s="5">
        <v>-27596</v>
      </c>
      <c r="F1294" s="3" t="s">
        <v>205</v>
      </c>
      <c r="G1294" s="3" t="s">
        <v>28</v>
      </c>
      <c r="H1294" s="2" t="s">
        <v>29</v>
      </c>
      <c r="I1294" s="2" t="s">
        <v>3217</v>
      </c>
      <c r="J1294" s="3" t="str">
        <f>HYPERLINK("https://www.boe.es/gazeta/dias/1824/06/10/pdfs/GMD-1824-74.pdf#page=4","Abrir facsímil")</f>
        <v>Abrir facsímil</v>
      </c>
      <c r="K1294" s="3" t="s">
        <v>31</v>
      </c>
    </row>
    <row r="1295" spans="1:11" ht="42" customHeight="1">
      <c r="A1295" s="2" t="s">
        <v>3214</v>
      </c>
      <c r="B1295" s="2" t="s">
        <v>3214</v>
      </c>
      <c r="C1295" s="2" t="s">
        <v>49</v>
      </c>
      <c r="D1295" s="2" t="s">
        <v>18</v>
      </c>
      <c r="E1295" s="5">
        <v>-27580</v>
      </c>
      <c r="F1295" s="3" t="s">
        <v>231</v>
      </c>
      <c r="G1295" s="3" t="s">
        <v>28</v>
      </c>
      <c r="H1295" s="2" t="s">
        <v>29</v>
      </c>
      <c r="I1295" s="2" t="s">
        <v>3218</v>
      </c>
      <c r="J1295" s="3" t="str">
        <f>HYPERLINK("https://www.boe.es/gazeta/dias/1824/06/26/pdfs/GMD-1824-81.pdf#page=4","Abrir facsímil")</f>
        <v>Abrir facsímil</v>
      </c>
      <c r="K1295" s="3" t="s">
        <v>31</v>
      </c>
    </row>
    <row r="1296" spans="1:11" ht="42" customHeight="1">
      <c r="A1296" s="2" t="s">
        <v>3214</v>
      </c>
      <c r="B1296" s="2" t="s">
        <v>3214</v>
      </c>
      <c r="C1296" s="2" t="s">
        <v>54</v>
      </c>
      <c r="D1296" s="2" t="s">
        <v>55</v>
      </c>
      <c r="E1296" s="5">
        <v>-27568</v>
      </c>
      <c r="F1296" s="3" t="s">
        <v>103</v>
      </c>
      <c r="G1296" s="3" t="s">
        <v>28</v>
      </c>
      <c r="H1296" s="2" t="s">
        <v>29</v>
      </c>
      <c r="I1296" s="2" t="s">
        <v>3219</v>
      </c>
      <c r="J1296" s="3" t="str">
        <f>HYPERLINK("https://www.boe.es/gazeta/dias/1824/07/08/pdfs/GMD-1824-86.pdf#page=4","Abrir facsímil")</f>
        <v>Abrir facsímil</v>
      </c>
      <c r="K1296" s="3" t="s">
        <v>31</v>
      </c>
    </row>
    <row r="1297" spans="1:11" ht="42" customHeight="1">
      <c r="A1297" s="2" t="s">
        <v>3214</v>
      </c>
      <c r="B1297" s="2" t="s">
        <v>3214</v>
      </c>
      <c r="C1297" s="2" t="s">
        <v>72</v>
      </c>
      <c r="D1297" s="2" t="s">
        <v>18</v>
      </c>
      <c r="E1297" s="5">
        <v>-27556</v>
      </c>
      <c r="F1297" s="3" t="s">
        <v>367</v>
      </c>
      <c r="G1297" s="3" t="s">
        <v>28</v>
      </c>
      <c r="H1297" s="2" t="s">
        <v>29</v>
      </c>
      <c r="I1297" s="2" t="s">
        <v>3220</v>
      </c>
      <c r="J1297" s="3" t="str">
        <f>HYPERLINK("https://www.boe.es/gazeta/dias/1824/07/20/pdfs/GMD-1824-91.pdf#page=4","Abrir facsímil")</f>
        <v>Abrir facsímil</v>
      </c>
      <c r="K1297" s="3" t="s">
        <v>31</v>
      </c>
    </row>
    <row r="1298" spans="1:11" ht="42" customHeight="1">
      <c r="A1298" s="2" t="s">
        <v>3214</v>
      </c>
      <c r="B1298" s="2" t="s">
        <v>3214</v>
      </c>
      <c r="C1298" s="2" t="s">
        <v>301</v>
      </c>
      <c r="D1298" s="2" t="s">
        <v>18</v>
      </c>
      <c r="E1298" s="5">
        <v>-27554</v>
      </c>
      <c r="F1298" s="3" t="s">
        <v>326</v>
      </c>
      <c r="G1298" s="3" t="s">
        <v>28</v>
      </c>
      <c r="H1298" s="2" t="s">
        <v>29</v>
      </c>
      <c r="I1298" s="2" t="s">
        <v>3221</v>
      </c>
      <c r="J1298" s="3" t="str">
        <f>HYPERLINK("https://www.boe.es/gazeta/dias/1824/07/22/pdfs/GMD-1824-92.pdf#page=4","Abrir facsímil")</f>
        <v>Abrir facsímil</v>
      </c>
      <c r="K1298" s="3" t="s">
        <v>31</v>
      </c>
    </row>
    <row r="1299" spans="1:11" ht="42" customHeight="1">
      <c r="A1299" s="2" t="s">
        <v>3214</v>
      </c>
      <c r="B1299" s="2" t="s">
        <v>3214</v>
      </c>
      <c r="C1299" s="2" t="s">
        <v>17</v>
      </c>
      <c r="D1299" s="2" t="s">
        <v>18</v>
      </c>
      <c r="E1299" s="5">
        <v>-27538</v>
      </c>
      <c r="F1299" s="3" t="s">
        <v>142</v>
      </c>
      <c r="G1299" s="3" t="s">
        <v>28</v>
      </c>
      <c r="H1299" s="2" t="s">
        <v>29</v>
      </c>
      <c r="I1299" s="2" t="s">
        <v>3222</v>
      </c>
      <c r="J1299" s="3" t="str">
        <f>HYPERLINK("https://www.boe.es/gazeta/dias/1824/08/07/pdfs/GMD-1824-99.pdf#page=4","Abrir facsímil")</f>
        <v>Abrir facsímil</v>
      </c>
      <c r="K1299" s="3" t="s">
        <v>31</v>
      </c>
    </row>
    <row r="1300" spans="1:11" ht="42" customHeight="1">
      <c r="A1300" s="2" t="s">
        <v>3214</v>
      </c>
      <c r="B1300" s="2" t="s">
        <v>3214</v>
      </c>
      <c r="C1300" s="2" t="s">
        <v>54</v>
      </c>
      <c r="D1300" s="2" t="s">
        <v>55</v>
      </c>
      <c r="E1300" s="5">
        <v>-27526</v>
      </c>
      <c r="F1300" s="3" t="s">
        <v>144</v>
      </c>
      <c r="G1300" s="3" t="s">
        <v>28</v>
      </c>
      <c r="H1300" s="2" t="s">
        <v>29</v>
      </c>
      <c r="I1300" s="2" t="s">
        <v>3223</v>
      </c>
      <c r="J1300" s="3" t="str">
        <f>HYPERLINK("https://www.boe.es/gazeta/dias/1824/08/19/pdfs/GMD-1824-104.pdf#page=4","Abrir facsímil")</f>
        <v>Abrir facsímil</v>
      </c>
      <c r="K1300" s="3" t="s">
        <v>31</v>
      </c>
    </row>
    <row r="1301" spans="1:11" ht="42" customHeight="1">
      <c r="A1301" s="2" t="s">
        <v>3214</v>
      </c>
      <c r="B1301" s="2" t="s">
        <v>3214</v>
      </c>
      <c r="C1301" s="2" t="s">
        <v>54</v>
      </c>
      <c r="D1301" s="2" t="s">
        <v>55</v>
      </c>
      <c r="E1301" s="5">
        <v>-27503</v>
      </c>
      <c r="F1301" s="3" t="s">
        <v>196</v>
      </c>
      <c r="G1301" s="3" t="s">
        <v>28</v>
      </c>
      <c r="H1301" s="2" t="s">
        <v>29</v>
      </c>
      <c r="I1301" s="2" t="s">
        <v>3224</v>
      </c>
      <c r="J1301" s="3" t="str">
        <f>HYPERLINK("https://www.boe.es/gazeta/dias/1824/09/11/pdfs/GMD-1824-117.pdf#page=4","Abrir facsímil")</f>
        <v>Abrir facsímil</v>
      </c>
      <c r="K1301" s="3" t="s">
        <v>31</v>
      </c>
    </row>
    <row r="1302" spans="1:11" ht="42" customHeight="1">
      <c r="A1302" s="2" t="s">
        <v>3214</v>
      </c>
      <c r="B1302" s="2" t="s">
        <v>3214</v>
      </c>
      <c r="C1302" s="2" t="s">
        <v>54</v>
      </c>
      <c r="D1302" s="2" t="s">
        <v>55</v>
      </c>
      <c r="E1302" s="5">
        <v>-27489</v>
      </c>
      <c r="F1302" s="3" t="s">
        <v>59</v>
      </c>
      <c r="G1302" s="3" t="s">
        <v>28</v>
      </c>
      <c r="H1302" s="2" t="s">
        <v>29</v>
      </c>
      <c r="I1302" s="2" t="s">
        <v>3225</v>
      </c>
      <c r="J1302" s="3" t="str">
        <f>HYPERLINK("https://www.boe.es/gazeta/dias/1824/09/25/pdfs/GMD-1824-123.pdf#page=4","Abrir facsímil")</f>
        <v>Abrir facsímil</v>
      </c>
      <c r="K1302" s="3" t="s">
        <v>31</v>
      </c>
    </row>
    <row r="1303" spans="1:11" ht="42" customHeight="1">
      <c r="A1303" s="2" t="s">
        <v>3214</v>
      </c>
      <c r="B1303" s="2" t="s">
        <v>3214</v>
      </c>
      <c r="C1303" s="2" t="s">
        <v>155</v>
      </c>
      <c r="D1303" s="2" t="s">
        <v>18</v>
      </c>
      <c r="E1303" s="5">
        <v>-27477</v>
      </c>
      <c r="F1303" s="3" t="s">
        <v>666</v>
      </c>
      <c r="G1303" s="3" t="s">
        <v>28</v>
      </c>
      <c r="H1303" s="2" t="s">
        <v>29</v>
      </c>
      <c r="I1303" s="2" t="s">
        <v>3226</v>
      </c>
      <c r="J1303" s="3" t="str">
        <f>HYPERLINK("https://www.boe.es/gazeta/dias/1824/10/07/pdfs/GMD-1824-128.pdf#page=4","Abrir facsímil")</f>
        <v>Abrir facsímil</v>
      </c>
      <c r="K1303" s="3" t="s">
        <v>31</v>
      </c>
    </row>
    <row r="1304" spans="1:11" ht="42" customHeight="1">
      <c r="A1304" s="2" t="s">
        <v>3214</v>
      </c>
      <c r="B1304" s="2" t="s">
        <v>3214</v>
      </c>
      <c r="C1304" s="2" t="s">
        <v>54</v>
      </c>
      <c r="D1304" s="2" t="s">
        <v>55</v>
      </c>
      <c r="E1304" s="5">
        <v>-27470</v>
      </c>
      <c r="F1304" s="3" t="s">
        <v>89</v>
      </c>
      <c r="G1304" s="3" t="s">
        <v>28</v>
      </c>
      <c r="H1304" s="2" t="s">
        <v>29</v>
      </c>
      <c r="I1304" s="2" t="s">
        <v>3227</v>
      </c>
      <c r="J1304" s="3" t="str">
        <f>HYPERLINK("https://www.boe.es/gazeta/dias/1824/10/14/pdfs/GMD-1824-131.pdf#page=4","Abrir facsímil")</f>
        <v>Abrir facsímil</v>
      </c>
      <c r="K1304" s="3" t="s">
        <v>31</v>
      </c>
    </row>
    <row r="1305" spans="1:11" ht="42" customHeight="1">
      <c r="A1305" s="2" t="s">
        <v>3214</v>
      </c>
      <c r="B1305" s="2" t="s">
        <v>3214</v>
      </c>
      <c r="C1305" s="2" t="s">
        <v>54</v>
      </c>
      <c r="D1305" s="2" t="s">
        <v>55</v>
      </c>
      <c r="E1305" s="5">
        <v>-27456</v>
      </c>
      <c r="F1305" s="3" t="s">
        <v>119</v>
      </c>
      <c r="G1305" s="3" t="s">
        <v>28</v>
      </c>
      <c r="H1305" s="2" t="s">
        <v>29</v>
      </c>
      <c r="I1305" s="2" t="s">
        <v>3228</v>
      </c>
      <c r="J1305" s="3" t="str">
        <f>HYPERLINK("https://www.boe.es/gazeta/dias/1824/10/28/pdfs/GMD-1824-137.pdf#page=4","Abrir facsímil")</f>
        <v>Abrir facsímil</v>
      </c>
      <c r="K1305" s="3" t="s">
        <v>31</v>
      </c>
    </row>
    <row r="1306" spans="1:11" ht="42" customHeight="1">
      <c r="A1306" s="2" t="s">
        <v>3214</v>
      </c>
      <c r="B1306" s="2" t="s">
        <v>3214</v>
      </c>
      <c r="C1306" s="2" t="s">
        <v>54</v>
      </c>
      <c r="D1306" s="2" t="s">
        <v>55</v>
      </c>
      <c r="E1306" s="5">
        <v>-27407</v>
      </c>
      <c r="F1306" s="3" t="s">
        <v>254</v>
      </c>
      <c r="G1306" s="3" t="s">
        <v>28</v>
      </c>
      <c r="H1306" s="2" t="s">
        <v>29</v>
      </c>
      <c r="I1306" s="2" t="s">
        <v>3229</v>
      </c>
      <c r="J1306" s="3" t="str">
        <f>HYPERLINK("https://www.boe.es/gazeta/dias/1824/12/16/pdfs/GMD-1824-158.pdf#page=4","Abrir facsímil")</f>
        <v>Abrir facsímil</v>
      </c>
      <c r="K1306" s="3" t="s">
        <v>31</v>
      </c>
    </row>
    <row r="1307" spans="1:11" ht="42" customHeight="1">
      <c r="A1307" s="2" t="s">
        <v>3230</v>
      </c>
      <c r="B1307" s="2" t="s">
        <v>3231</v>
      </c>
      <c r="C1307" s="2" t="s">
        <v>54</v>
      </c>
      <c r="D1307" s="2" t="s">
        <v>55</v>
      </c>
      <c r="E1307" s="5">
        <v>-27689</v>
      </c>
      <c r="F1307" s="3" t="s">
        <v>200</v>
      </c>
      <c r="G1307" s="3" t="s">
        <v>28</v>
      </c>
      <c r="H1307" s="2" t="s">
        <v>29</v>
      </c>
      <c r="I1307" s="2" t="s">
        <v>3232</v>
      </c>
      <c r="J1307" s="3" t="str">
        <f>HYPERLINK("https://www.boe.es/gazeta/dias/1824/03/09/pdfs/GMD-1824-31.pdf#page=4","Abrir facsímil")</f>
        <v>Abrir facsímil</v>
      </c>
      <c r="K1307" s="3" t="s">
        <v>31</v>
      </c>
    </row>
    <row r="1308" spans="1:11" ht="42" customHeight="1">
      <c r="A1308" s="2" t="s">
        <v>3230</v>
      </c>
      <c r="B1308" s="2" t="s">
        <v>3231</v>
      </c>
      <c r="C1308" s="2" t="s">
        <v>17</v>
      </c>
      <c r="D1308" s="2" t="s">
        <v>18</v>
      </c>
      <c r="E1308" s="5">
        <v>-27619</v>
      </c>
      <c r="F1308" s="3" t="s">
        <v>1460</v>
      </c>
      <c r="G1308" s="3" t="s">
        <v>28</v>
      </c>
      <c r="H1308" s="2" t="s">
        <v>29</v>
      </c>
      <c r="I1308" s="2" t="s">
        <v>3233</v>
      </c>
      <c r="J1308" s="3" t="str">
        <f>HYPERLINK("https://www.boe.es/gazeta/dias/1824/05/18/pdfs/GMD-1824-64.pdf#page=4","Abrir facsímil")</f>
        <v>Abrir facsímil</v>
      </c>
      <c r="K1308" s="3" t="s">
        <v>31</v>
      </c>
    </row>
    <row r="1309" spans="1:11" ht="42" customHeight="1">
      <c r="A1309" s="2" t="s">
        <v>3230</v>
      </c>
      <c r="B1309" s="2" t="s">
        <v>3231</v>
      </c>
      <c r="C1309" s="2" t="s">
        <v>17</v>
      </c>
      <c r="D1309" s="2" t="s">
        <v>18</v>
      </c>
      <c r="E1309" s="5">
        <v>-27612</v>
      </c>
      <c r="F1309" s="3" t="s">
        <v>1383</v>
      </c>
      <c r="G1309" s="3" t="s">
        <v>28</v>
      </c>
      <c r="H1309" s="2" t="s">
        <v>29</v>
      </c>
      <c r="I1309" s="2" t="s">
        <v>3234</v>
      </c>
      <c r="J1309" s="3" t="str">
        <f>HYPERLINK("https://www.boe.es/gazeta/dias/1824/05/25/pdfs/GMD-1824-67.pdf#page=4","Abrir facsímil")</f>
        <v>Abrir facsímil</v>
      </c>
      <c r="K1309" s="3" t="s">
        <v>31</v>
      </c>
    </row>
    <row r="1310" spans="1:11" ht="42" customHeight="1">
      <c r="A1310" s="2" t="s">
        <v>3235</v>
      </c>
      <c r="B1310" s="2" t="s">
        <v>3236</v>
      </c>
      <c r="C1310" s="2" t="s">
        <v>17</v>
      </c>
      <c r="D1310" s="2" t="s">
        <v>18</v>
      </c>
      <c r="E1310" s="5">
        <v>-27517</v>
      </c>
      <c r="F1310" s="3" t="s">
        <v>173</v>
      </c>
      <c r="G1310" s="3" t="s">
        <v>28</v>
      </c>
      <c r="H1310" s="2" t="s">
        <v>29</v>
      </c>
      <c r="I1310" s="2" t="s">
        <v>3237</v>
      </c>
      <c r="J1310" s="3" t="str">
        <f>HYPERLINK("https://www.boe.es/gazeta/dias/1824/08/28/pdfs/GMD-1824-110.pdf#page=4","Abrir facsímil")</f>
        <v>Abrir facsímil</v>
      </c>
      <c r="K1310" s="3" t="s">
        <v>31</v>
      </c>
    </row>
    <row r="1311" spans="1:11" ht="42" customHeight="1">
      <c r="A1311" s="2" t="s">
        <v>3238</v>
      </c>
      <c r="B1311" s="2" t="s">
        <v>3239</v>
      </c>
      <c r="C1311" s="2" t="s">
        <v>34</v>
      </c>
      <c r="D1311" s="2" t="s">
        <v>35</v>
      </c>
      <c r="E1311" s="5">
        <v>-27400</v>
      </c>
      <c r="F1311" s="3" t="s">
        <v>108</v>
      </c>
      <c r="G1311" s="3" t="s">
        <v>28</v>
      </c>
      <c r="H1311" s="2" t="s">
        <v>29</v>
      </c>
      <c r="I1311" s="2" t="s">
        <v>3240</v>
      </c>
      <c r="J1311" s="3" t="str">
        <f>HYPERLINK("https://www.boe.es/gazeta/dias/1824/12/23/pdfs/GMD-1824-161.pdf#page=4","Abrir facsímil")</f>
        <v>Abrir facsímil</v>
      </c>
      <c r="K1311" s="3" t="s">
        <v>31</v>
      </c>
    </row>
    <row r="1312" spans="1:11" ht="42" customHeight="1">
      <c r="A1312" s="2" t="s">
        <v>3241</v>
      </c>
      <c r="B1312" s="2" t="s">
        <v>3242</v>
      </c>
      <c r="C1312" s="2" t="s">
        <v>26</v>
      </c>
      <c r="D1312" s="2" t="s">
        <v>18</v>
      </c>
      <c r="E1312" s="5">
        <v>-27393</v>
      </c>
      <c r="F1312" s="3" t="s">
        <v>148</v>
      </c>
      <c r="G1312" s="3" t="s">
        <v>37</v>
      </c>
      <c r="H1312" s="2" t="s">
        <v>29</v>
      </c>
      <c r="I1312" s="2" t="s">
        <v>3243</v>
      </c>
      <c r="J1312" s="3" t="str">
        <f>HYPERLINK("https://www.boe.es/gazeta/dias/1824/12/30/pdfs/GMD-1824-164.pdf#page=3","Abrir facsímil")</f>
        <v>Abrir facsímil</v>
      </c>
      <c r="K1312" s="3" t="s">
        <v>31</v>
      </c>
    </row>
    <row r="1313" spans="1:11" ht="42" customHeight="1">
      <c r="A1313" s="2" t="s">
        <v>3244</v>
      </c>
      <c r="B1313" s="2" t="s">
        <v>3244</v>
      </c>
      <c r="C1313" s="2" t="s">
        <v>54</v>
      </c>
      <c r="D1313" s="2" t="s">
        <v>55</v>
      </c>
      <c r="E1313" s="5">
        <v>-27402</v>
      </c>
      <c r="F1313" s="3" t="s">
        <v>1702</v>
      </c>
      <c r="G1313" s="3" t="s">
        <v>104</v>
      </c>
      <c r="H1313" s="2" t="s">
        <v>29</v>
      </c>
      <c r="I1313" s="2" t="s">
        <v>3245</v>
      </c>
      <c r="J1313" s="3" t="str">
        <f>HYPERLINK("https://www.boe.es/gazeta/dias/1824/12/21/pdfs/GMD-1824-160.pdf#page=1","Abrir facsímil")</f>
        <v>Abrir facsímil</v>
      </c>
      <c r="K1313" s="3" t="s">
        <v>31</v>
      </c>
    </row>
    <row r="1314" spans="1:11" ht="42" customHeight="1">
      <c r="A1314" s="2" t="s">
        <v>3246</v>
      </c>
      <c r="B1314" s="2" t="s">
        <v>3247</v>
      </c>
      <c r="C1314" s="2" t="s">
        <v>301</v>
      </c>
      <c r="D1314" s="2" t="s">
        <v>18</v>
      </c>
      <c r="E1314" s="5">
        <v>-27619</v>
      </c>
      <c r="F1314" s="3" t="s">
        <v>1460</v>
      </c>
      <c r="G1314" s="3" t="s">
        <v>104</v>
      </c>
      <c r="H1314" s="2" t="s">
        <v>29</v>
      </c>
      <c r="I1314" s="2" t="s">
        <v>3248</v>
      </c>
      <c r="J1314" s="3" t="str">
        <f>HYPERLINK("https://www.boe.es/gazeta/dias/1824/05/18/pdfs/GMD-1824-64.pdf#page=1","Abrir facsímil")</f>
        <v>Abrir facsímil</v>
      </c>
      <c r="K1314" s="3" t="s">
        <v>31</v>
      </c>
    </row>
    <row r="1315" spans="1:11" ht="42" customHeight="1">
      <c r="A1315" s="2" t="s">
        <v>3249</v>
      </c>
      <c r="B1315" s="2" t="s">
        <v>3250</v>
      </c>
      <c r="C1315" s="2" t="s">
        <v>54</v>
      </c>
      <c r="D1315" s="2" t="s">
        <v>55</v>
      </c>
      <c r="E1315" s="5">
        <v>-27493</v>
      </c>
      <c r="F1315" s="3" t="s">
        <v>63</v>
      </c>
      <c r="G1315" s="3" t="s">
        <v>64</v>
      </c>
      <c r="H1315" s="2" t="s">
        <v>29</v>
      </c>
      <c r="I1315" s="2" t="s">
        <v>3251</v>
      </c>
      <c r="J1315" s="3" t="str">
        <f>HYPERLINK("https://www.boe.es/gazeta/dias/1824/09/21/pdfs/GMD-1824-121.pdf#page=3","Abrir facsímil")</f>
        <v>Abrir facsímil</v>
      </c>
      <c r="K1315" s="3" t="s">
        <v>31</v>
      </c>
    </row>
    <row r="1316" spans="1:11" ht="42" customHeight="1">
      <c r="A1316" s="2" t="s">
        <v>3252</v>
      </c>
      <c r="B1316" s="2" t="s">
        <v>3253</v>
      </c>
      <c r="C1316" s="2" t="s">
        <v>49</v>
      </c>
      <c r="D1316" s="2" t="s">
        <v>18</v>
      </c>
      <c r="E1316" s="5">
        <v>-27461</v>
      </c>
      <c r="F1316" s="3" t="s">
        <v>1345</v>
      </c>
      <c r="G1316" s="3" t="s">
        <v>90</v>
      </c>
      <c r="H1316" s="2" t="s">
        <v>29</v>
      </c>
      <c r="I1316" s="2" t="s">
        <v>3254</v>
      </c>
      <c r="J1316" s="3" t="str">
        <f>HYPERLINK("https://www.boe.es/gazeta/dias/1824/10/23/pdfs/GMD-1824-135.pdf#page=2","Abrir facsímil")</f>
        <v>Abrir facsímil</v>
      </c>
      <c r="K1316" s="3" t="s">
        <v>31</v>
      </c>
    </row>
    <row r="1317" spans="1:11" ht="42" customHeight="1">
      <c r="A1317" s="2" t="s">
        <v>3255</v>
      </c>
      <c r="B1317" s="2" t="s">
        <v>3255</v>
      </c>
      <c r="C1317" s="2" t="s">
        <v>17</v>
      </c>
      <c r="D1317" s="2" t="s">
        <v>18</v>
      </c>
      <c r="E1317" s="5">
        <v>-27580</v>
      </c>
      <c r="F1317" s="3" t="s">
        <v>231</v>
      </c>
      <c r="G1317" s="3" t="s">
        <v>28</v>
      </c>
      <c r="H1317" s="2" t="s">
        <v>29</v>
      </c>
      <c r="I1317" s="2" t="s">
        <v>3256</v>
      </c>
      <c r="J1317" s="3" t="str">
        <f>HYPERLINK("https://www.boe.es/gazeta/dias/1824/06/26/pdfs/GMD-1824-81.pdf#page=4","Abrir facsímil")</f>
        <v>Abrir facsímil</v>
      </c>
      <c r="K1317" s="3" t="s">
        <v>31</v>
      </c>
    </row>
    <row r="1318" spans="1:11" ht="42" customHeight="1">
      <c r="A1318" s="2" t="s">
        <v>3257</v>
      </c>
      <c r="B1318" s="2" t="s">
        <v>3258</v>
      </c>
      <c r="C1318" s="2" t="s">
        <v>54</v>
      </c>
      <c r="D1318" s="2" t="s">
        <v>55</v>
      </c>
      <c r="E1318" s="5">
        <v>-27409</v>
      </c>
      <c r="F1318" s="3" t="s">
        <v>85</v>
      </c>
      <c r="G1318" s="3" t="s">
        <v>28</v>
      </c>
      <c r="H1318" s="2" t="s">
        <v>29</v>
      </c>
      <c r="I1318" s="2" t="s">
        <v>3259</v>
      </c>
      <c r="J1318" s="3" t="str">
        <f>HYPERLINK("https://www.boe.es/gazeta/dias/1824/12/14/pdfs/GMD-1824-157.pdf#page=4","Abrir facsímil")</f>
        <v>Abrir facsímil</v>
      </c>
      <c r="K1318" s="3" t="s">
        <v>31</v>
      </c>
    </row>
    <row r="1319" spans="1:11" ht="42" customHeight="1">
      <c r="A1319" s="2" t="s">
        <v>3260</v>
      </c>
      <c r="B1319" s="2" t="s">
        <v>3261</v>
      </c>
      <c r="C1319" s="2" t="s">
        <v>49</v>
      </c>
      <c r="D1319" s="2" t="s">
        <v>18</v>
      </c>
      <c r="E1319" s="5">
        <v>-27454</v>
      </c>
      <c r="F1319" s="3" t="s">
        <v>318</v>
      </c>
      <c r="G1319" s="3" t="s">
        <v>28</v>
      </c>
      <c r="H1319" s="2" t="s">
        <v>29</v>
      </c>
      <c r="I1319" s="2" t="s">
        <v>3262</v>
      </c>
      <c r="J1319" s="3" t="str">
        <f>HYPERLINK("https://www.boe.es/gazeta/dias/1824/10/30/pdfs/GMD-1824-138.pdf#page=4","Abrir facsímil")</f>
        <v>Abrir facsímil</v>
      </c>
      <c r="K1319" s="3" t="s">
        <v>31</v>
      </c>
    </row>
    <row r="1320" spans="1:11" ht="42" customHeight="1">
      <c r="A1320" s="2" t="s">
        <v>3263</v>
      </c>
      <c r="B1320" s="2" t="s">
        <v>3263</v>
      </c>
      <c r="C1320" s="2" t="s">
        <v>54</v>
      </c>
      <c r="D1320" s="2" t="s">
        <v>55</v>
      </c>
      <c r="E1320" s="5">
        <v>-27631</v>
      </c>
      <c r="F1320" s="3" t="s">
        <v>322</v>
      </c>
      <c r="G1320" s="3" t="s">
        <v>37</v>
      </c>
      <c r="H1320" s="2" t="s">
        <v>29</v>
      </c>
      <c r="I1320" s="2" t="s">
        <v>3264</v>
      </c>
      <c r="J1320" s="3" t="str">
        <f>HYPERLINK("https://www.boe.es/gazeta/dias/1824/05/06/pdfs/GMD-1824-58.pdf#page=3","Abrir facsímil")</f>
        <v>Abrir facsímil</v>
      </c>
      <c r="K1320" s="3" t="s">
        <v>31</v>
      </c>
    </row>
    <row r="1321" spans="1:11" ht="42" customHeight="1">
      <c r="A1321" s="2" t="s">
        <v>3265</v>
      </c>
      <c r="B1321" s="2" t="s">
        <v>3266</v>
      </c>
      <c r="C1321" s="2" t="s">
        <v>26</v>
      </c>
      <c r="D1321" s="2" t="s">
        <v>18</v>
      </c>
      <c r="E1321" s="5">
        <v>-27580</v>
      </c>
      <c r="F1321" s="3" t="s">
        <v>231</v>
      </c>
      <c r="G1321" s="3" t="s">
        <v>37</v>
      </c>
      <c r="H1321" s="2" t="s">
        <v>29</v>
      </c>
      <c r="I1321" s="2" t="s">
        <v>3267</v>
      </c>
      <c r="J1321" s="3" t="str">
        <f>HYPERLINK("https://www.boe.es/gazeta/dias/1824/06/26/pdfs/GMD-1824-81.pdf#page=3","Abrir facsímil")</f>
        <v>Abrir facsímil</v>
      </c>
      <c r="K1321" s="3" t="s">
        <v>31</v>
      </c>
    </row>
    <row r="1322" spans="1:11" ht="42" customHeight="1">
      <c r="A1322" s="2" t="s">
        <v>3268</v>
      </c>
      <c r="B1322" s="2" t="s">
        <v>3269</v>
      </c>
      <c r="C1322" s="2" t="s">
        <v>54</v>
      </c>
      <c r="D1322" s="2" t="s">
        <v>55</v>
      </c>
      <c r="E1322" s="5">
        <v>-27538</v>
      </c>
      <c r="F1322" s="3" t="s">
        <v>142</v>
      </c>
      <c r="G1322" s="3" t="s">
        <v>28</v>
      </c>
      <c r="H1322" s="2" t="s">
        <v>29</v>
      </c>
      <c r="I1322" s="2" t="s">
        <v>3270</v>
      </c>
      <c r="J1322" s="3" t="str">
        <f>HYPERLINK("https://www.boe.es/gazeta/dias/1824/08/07/pdfs/GMD-1824-99.pdf#page=4","Abrir facsímil")</f>
        <v>Abrir facsímil</v>
      </c>
      <c r="K1322" s="3" t="s">
        <v>31</v>
      </c>
    </row>
    <row r="1323" spans="1:11" ht="42" customHeight="1">
      <c r="A1323" s="2" t="s">
        <v>3271</v>
      </c>
      <c r="B1323" s="2" t="s">
        <v>3272</v>
      </c>
      <c r="C1323" s="2" t="s">
        <v>26</v>
      </c>
      <c r="D1323" s="2" t="s">
        <v>18</v>
      </c>
      <c r="E1323" s="5">
        <v>-27454</v>
      </c>
      <c r="F1323" s="3" t="s">
        <v>318</v>
      </c>
      <c r="G1323" s="3" t="s">
        <v>90</v>
      </c>
      <c r="H1323" s="2" t="s">
        <v>29</v>
      </c>
      <c r="I1323" s="2" t="s">
        <v>3273</v>
      </c>
      <c r="J1323" s="3" t="str">
        <f>HYPERLINK("https://www.boe.es/gazeta/dias/1824/10/30/pdfs/GMD-1824-138.pdf#page=2","Abrir facsímil")</f>
        <v>Abrir facsímil</v>
      </c>
      <c r="K1323" s="3" t="s">
        <v>31</v>
      </c>
    </row>
    <row r="1324" spans="1:11" ht="42" customHeight="1">
      <c r="A1324" s="2" t="s">
        <v>3274</v>
      </c>
      <c r="B1324" s="2" t="s">
        <v>3275</v>
      </c>
      <c r="C1324" s="2" t="s">
        <v>17</v>
      </c>
      <c r="D1324" s="2" t="s">
        <v>18</v>
      </c>
      <c r="E1324" s="5">
        <v>-27575</v>
      </c>
      <c r="F1324" s="3" t="s">
        <v>261</v>
      </c>
      <c r="G1324" s="3" t="s">
        <v>90</v>
      </c>
      <c r="H1324" s="2" t="s">
        <v>29</v>
      </c>
      <c r="I1324" s="2" t="s">
        <v>3276</v>
      </c>
      <c r="J1324" s="3" t="str">
        <f>HYPERLINK("https://www.boe.es/gazeta/dias/1824/07/01/pdfs/GMD-1824-83.pdf#page=2","Abrir facsímil")</f>
        <v>Abrir facsímil</v>
      </c>
      <c r="K1324" s="3" t="s">
        <v>31</v>
      </c>
    </row>
    <row r="1325" spans="1:11" ht="42" customHeight="1">
      <c r="A1325" s="2" t="s">
        <v>3277</v>
      </c>
      <c r="B1325" s="2" t="s">
        <v>3278</v>
      </c>
      <c r="C1325" s="2" t="s">
        <v>54</v>
      </c>
      <c r="D1325" s="2" t="s">
        <v>55</v>
      </c>
      <c r="E1325" s="5">
        <v>-27470</v>
      </c>
      <c r="F1325" s="3" t="s">
        <v>89</v>
      </c>
      <c r="G1325" s="3" t="s">
        <v>37</v>
      </c>
      <c r="H1325" s="2" t="s">
        <v>29</v>
      </c>
      <c r="I1325" s="2" t="s">
        <v>3279</v>
      </c>
      <c r="J1325" s="3" t="str">
        <f>HYPERLINK("https://www.boe.es/gazeta/dias/1824/10/14/pdfs/GMD-1824-131.pdf#page=3","Abrir facsímil")</f>
        <v>Abrir facsímil</v>
      </c>
      <c r="K1325" s="3" t="s">
        <v>31</v>
      </c>
    </row>
    <row r="1326" spans="1:11" ht="42" customHeight="1">
      <c r="A1326" s="2" t="s">
        <v>3280</v>
      </c>
      <c r="B1326" s="2" t="s">
        <v>3281</v>
      </c>
      <c r="C1326" s="2" t="s">
        <v>26</v>
      </c>
      <c r="D1326" s="2" t="s">
        <v>18</v>
      </c>
      <c r="E1326" s="5">
        <v>-27426</v>
      </c>
      <c r="F1326" s="3" t="s">
        <v>244</v>
      </c>
      <c r="G1326" s="3" t="s">
        <v>28</v>
      </c>
      <c r="H1326" s="2" t="s">
        <v>29</v>
      </c>
      <c r="I1326" s="2" t="s">
        <v>3282</v>
      </c>
      <c r="J1326" s="3" t="str">
        <f>HYPERLINK("https://www.boe.es/gazeta/dias/1824/11/27/pdfs/GMD-1824-150.pdf#page=4","Abrir facsímil")</f>
        <v>Abrir facsímil</v>
      </c>
      <c r="K1326" s="3" t="s">
        <v>31</v>
      </c>
    </row>
    <row r="1327" spans="1:11" ht="42" customHeight="1">
      <c r="A1327" s="2" t="s">
        <v>3283</v>
      </c>
      <c r="B1327" s="2" t="s">
        <v>3284</v>
      </c>
      <c r="C1327" s="2" t="s">
        <v>54</v>
      </c>
      <c r="D1327" s="2" t="s">
        <v>55</v>
      </c>
      <c r="E1327" s="5">
        <v>-27409</v>
      </c>
      <c r="F1327" s="3" t="s">
        <v>85</v>
      </c>
      <c r="G1327" s="3" t="s">
        <v>28</v>
      </c>
      <c r="H1327" s="2" t="s">
        <v>29</v>
      </c>
      <c r="I1327" s="2" t="s">
        <v>3285</v>
      </c>
      <c r="J1327" s="3" t="str">
        <f>HYPERLINK("https://www.boe.es/gazeta/dias/1824/12/14/pdfs/GMD-1824-157.pdf#page=4","Abrir facsímil")</f>
        <v>Abrir facsímil</v>
      </c>
      <c r="K1327" s="3" t="s">
        <v>31</v>
      </c>
    </row>
    <row r="1328" spans="1:11" ht="42" customHeight="1">
      <c r="A1328" s="2" t="s">
        <v>3286</v>
      </c>
      <c r="B1328" s="2" t="s">
        <v>3287</v>
      </c>
      <c r="C1328" s="2" t="s">
        <v>54</v>
      </c>
      <c r="D1328" s="2" t="s">
        <v>55</v>
      </c>
      <c r="E1328" s="5">
        <v>-27752</v>
      </c>
      <c r="F1328" s="3" t="s">
        <v>442</v>
      </c>
      <c r="G1328" s="3" t="s">
        <v>28</v>
      </c>
      <c r="H1328" s="2" t="s">
        <v>29</v>
      </c>
      <c r="I1328" s="2" t="s">
        <v>3288</v>
      </c>
      <c r="J1328" s="3" t="str">
        <f>HYPERLINK("https://www.boe.es/gazeta/dias/1824/01/06/pdfs/GMD-1824-3.pdf#page=4","Abrir facsímil")</f>
        <v>Abrir facsímil</v>
      </c>
      <c r="K1328" s="3" t="s">
        <v>31</v>
      </c>
    </row>
    <row r="1329" spans="1:11" ht="42" customHeight="1">
      <c r="A1329" s="2" t="s">
        <v>3289</v>
      </c>
      <c r="B1329" s="2" t="s">
        <v>3290</v>
      </c>
      <c r="C1329" s="2" t="s">
        <v>34</v>
      </c>
      <c r="D1329" s="2" t="s">
        <v>35</v>
      </c>
      <c r="E1329" s="5">
        <v>-27568</v>
      </c>
      <c r="F1329" s="3" t="s">
        <v>103</v>
      </c>
      <c r="G1329" s="3" t="s">
        <v>28</v>
      </c>
      <c r="H1329" s="2" t="s">
        <v>29</v>
      </c>
      <c r="I1329" s="2" t="s">
        <v>3291</v>
      </c>
      <c r="J1329" s="3" t="str">
        <f>HYPERLINK("https://www.boe.es/gazeta/dias/1824/07/08/pdfs/GMD-1824-86.pdf#page=4","Abrir facsímil")</f>
        <v>Abrir facsímil</v>
      </c>
      <c r="K1329" s="3" t="s">
        <v>31</v>
      </c>
    </row>
    <row r="1330" spans="1:11" ht="42" customHeight="1">
      <c r="A1330" s="2" t="s">
        <v>3292</v>
      </c>
      <c r="B1330" s="2" t="s">
        <v>3293</v>
      </c>
      <c r="C1330" s="2" t="s">
        <v>54</v>
      </c>
      <c r="D1330" s="2" t="s">
        <v>55</v>
      </c>
      <c r="E1330" s="5">
        <v>-27454</v>
      </c>
      <c r="F1330" s="3" t="s">
        <v>318</v>
      </c>
      <c r="G1330" s="3" t="s">
        <v>37</v>
      </c>
      <c r="H1330" s="2" t="s">
        <v>29</v>
      </c>
      <c r="I1330" s="2" t="s">
        <v>3294</v>
      </c>
      <c r="J1330" s="3" t="str">
        <f>HYPERLINK("https://www.boe.es/gazeta/dias/1824/10/30/pdfs/GMD-1824-138.pdf#page=3","Abrir facsímil")</f>
        <v>Abrir facsímil</v>
      </c>
      <c r="K1330" s="3" t="s">
        <v>31</v>
      </c>
    </row>
    <row r="1331" spans="1:11" ht="42" customHeight="1">
      <c r="A1331" s="2" t="s">
        <v>3295</v>
      </c>
      <c r="B1331" s="2" t="s">
        <v>3296</v>
      </c>
      <c r="C1331" s="2" t="s">
        <v>34</v>
      </c>
      <c r="D1331" s="2" t="s">
        <v>35</v>
      </c>
      <c r="E1331" s="5">
        <v>-27456</v>
      </c>
      <c r="F1331" s="3" t="s">
        <v>119</v>
      </c>
      <c r="G1331" s="3" t="s">
        <v>90</v>
      </c>
      <c r="H1331" s="2" t="s">
        <v>29</v>
      </c>
      <c r="I1331" s="2" t="s">
        <v>3297</v>
      </c>
      <c r="J1331" s="3" t="str">
        <f>HYPERLINK("https://www.boe.es/gazeta/dias/1824/10/28/pdfs/GMD-1824-137.pdf#page=2","Abrir facsímil")</f>
        <v>Abrir facsímil</v>
      </c>
      <c r="K1331" s="3" t="s">
        <v>31</v>
      </c>
    </row>
    <row r="1332" spans="1:11" ht="42" customHeight="1">
      <c r="A1332" s="2" t="s">
        <v>3298</v>
      </c>
      <c r="B1332" s="2" t="s">
        <v>3299</v>
      </c>
      <c r="C1332" s="2" t="s">
        <v>17</v>
      </c>
      <c r="D1332" s="2" t="s">
        <v>18</v>
      </c>
      <c r="E1332" s="5">
        <v>-27650</v>
      </c>
      <c r="F1332" s="3" t="s">
        <v>237</v>
      </c>
      <c r="G1332" s="3" t="s">
        <v>104</v>
      </c>
      <c r="H1332" s="2" t="s">
        <v>29</v>
      </c>
      <c r="I1332" s="2" t="s">
        <v>3300</v>
      </c>
      <c r="J1332" s="3" t="str">
        <f>HYPERLINK("https://www.boe.es/gazeta/dias/1824/04/17/pdfs/GMD-1824-50.pdf#page=1","Abrir facsímil")</f>
        <v>Abrir facsímil</v>
      </c>
      <c r="K1332" s="3" t="s">
        <v>31</v>
      </c>
    </row>
    <row r="1333" spans="1:11" ht="42" customHeight="1">
      <c r="A1333" s="2" t="s">
        <v>3301</v>
      </c>
      <c r="B1333" s="2" t="s">
        <v>3302</v>
      </c>
      <c r="C1333" s="2" t="s">
        <v>54</v>
      </c>
      <c r="D1333" s="2" t="s">
        <v>55</v>
      </c>
      <c r="E1333" s="5">
        <v>-27727</v>
      </c>
      <c r="F1333" s="3" t="s">
        <v>452</v>
      </c>
      <c r="G1333" s="3" t="s">
        <v>28</v>
      </c>
      <c r="H1333" s="2" t="s">
        <v>29</v>
      </c>
      <c r="I1333" s="2" t="s">
        <v>3303</v>
      </c>
      <c r="J1333" s="3" t="str">
        <f>HYPERLINK("https://www.boe.es/gazeta/dias/1824/01/31/pdfs/GMD-1824-14.pdf#page=4","Abrir facsímil")</f>
        <v>Abrir facsímil</v>
      </c>
      <c r="K1333" s="3" t="s">
        <v>31</v>
      </c>
    </row>
    <row r="1334" spans="1:11" ht="42" customHeight="1">
      <c r="A1334" s="2" t="s">
        <v>3304</v>
      </c>
      <c r="B1334" s="2" t="s">
        <v>3305</v>
      </c>
      <c r="C1334" s="2" t="s">
        <v>34</v>
      </c>
      <c r="D1334" s="2" t="s">
        <v>35</v>
      </c>
      <c r="E1334" s="5">
        <v>-27442</v>
      </c>
      <c r="F1334" s="3" t="s">
        <v>1063</v>
      </c>
      <c r="G1334" s="3" t="s">
        <v>28</v>
      </c>
      <c r="H1334" s="2" t="s">
        <v>29</v>
      </c>
      <c r="I1334" s="2" t="s">
        <v>3306</v>
      </c>
      <c r="J1334" s="3" t="str">
        <f>HYPERLINK("https://www.boe.es/gazeta/dias/1824/11/11/pdfs/GMD-1824-143.pdf#page=4","Abrir facsímil")</f>
        <v>Abrir facsímil</v>
      </c>
      <c r="K1334" s="3" t="s">
        <v>31</v>
      </c>
    </row>
    <row r="1335" spans="1:11" ht="42" customHeight="1">
      <c r="A1335" s="2" t="s">
        <v>3307</v>
      </c>
      <c r="B1335" s="2" t="s">
        <v>3307</v>
      </c>
      <c r="C1335" s="2" t="s">
        <v>54</v>
      </c>
      <c r="D1335" s="2" t="s">
        <v>55</v>
      </c>
      <c r="E1335" s="5">
        <v>-27470</v>
      </c>
      <c r="F1335" s="3" t="s">
        <v>89</v>
      </c>
      <c r="G1335" s="3" t="s">
        <v>28</v>
      </c>
      <c r="H1335" s="2" t="s">
        <v>29</v>
      </c>
      <c r="I1335" s="2" t="s">
        <v>3308</v>
      </c>
      <c r="J1335" s="3" t="str">
        <f>HYPERLINK("https://www.boe.es/gazeta/dias/1824/10/14/pdfs/GMD-1824-131.pdf#page=4","Abrir facsímil")</f>
        <v>Abrir facsímil</v>
      </c>
      <c r="K1335" s="3" t="s">
        <v>31</v>
      </c>
    </row>
    <row r="1336" spans="1:11" ht="42" customHeight="1">
      <c r="A1336" s="2" t="s">
        <v>3309</v>
      </c>
      <c r="B1336" s="2" t="s">
        <v>3310</v>
      </c>
      <c r="C1336" s="2" t="s">
        <v>54</v>
      </c>
      <c r="D1336" s="2" t="s">
        <v>55</v>
      </c>
      <c r="E1336" s="5">
        <v>-27489</v>
      </c>
      <c r="F1336" s="3" t="s">
        <v>59</v>
      </c>
      <c r="G1336" s="3" t="s">
        <v>28</v>
      </c>
      <c r="H1336" s="2" t="s">
        <v>29</v>
      </c>
      <c r="I1336" s="2" t="s">
        <v>3311</v>
      </c>
      <c r="J1336" s="3" t="str">
        <f>HYPERLINK("https://www.boe.es/gazeta/dias/1824/09/25/pdfs/GMD-1824-123.pdf#page=4","Abrir facsímil")</f>
        <v>Abrir facsímil</v>
      </c>
      <c r="K1336" s="3" t="s">
        <v>31</v>
      </c>
    </row>
    <row r="1337" spans="1:11" ht="42" customHeight="1">
      <c r="A1337" s="2" t="s">
        <v>3312</v>
      </c>
      <c r="B1337" s="2" t="s">
        <v>3313</v>
      </c>
      <c r="C1337" s="2" t="s">
        <v>54</v>
      </c>
      <c r="D1337" s="2" t="s">
        <v>55</v>
      </c>
      <c r="E1337" s="5">
        <v>-27752</v>
      </c>
      <c r="F1337" s="3" t="s">
        <v>442</v>
      </c>
      <c r="G1337" s="3" t="s">
        <v>28</v>
      </c>
      <c r="H1337" s="2" t="s">
        <v>29</v>
      </c>
      <c r="I1337" s="2" t="s">
        <v>3314</v>
      </c>
      <c r="J1337" s="3" t="str">
        <f>HYPERLINK("https://www.boe.es/gazeta/dias/1824/01/06/pdfs/GMD-1824-3.pdf#page=4","Abrir facsímil")</f>
        <v>Abrir facsímil</v>
      </c>
      <c r="K1337" s="3" t="s">
        <v>31</v>
      </c>
    </row>
    <row r="1338" spans="1:11" ht="42" customHeight="1">
      <c r="A1338" s="2" t="s">
        <v>3312</v>
      </c>
      <c r="B1338" s="2" t="s">
        <v>3313</v>
      </c>
      <c r="C1338" s="2" t="s">
        <v>54</v>
      </c>
      <c r="D1338" s="2" t="s">
        <v>55</v>
      </c>
      <c r="E1338" s="5">
        <v>-27409</v>
      </c>
      <c r="F1338" s="3" t="s">
        <v>85</v>
      </c>
      <c r="G1338" s="3" t="s">
        <v>28</v>
      </c>
      <c r="H1338" s="2" t="s">
        <v>29</v>
      </c>
      <c r="I1338" s="2" t="s">
        <v>3315</v>
      </c>
      <c r="J1338" s="3" t="str">
        <f>HYPERLINK("https://www.boe.es/gazeta/dias/1824/12/14/pdfs/GMD-1824-157.pdf#page=4","Abrir facsímil")</f>
        <v>Abrir facsímil</v>
      </c>
      <c r="K1338" s="3" t="s">
        <v>31</v>
      </c>
    </row>
    <row r="1339" spans="1:11" ht="42" customHeight="1">
      <c r="A1339" s="2" t="s">
        <v>3316</v>
      </c>
      <c r="B1339" s="2" t="s">
        <v>3317</v>
      </c>
      <c r="C1339" s="2" t="s">
        <v>17</v>
      </c>
      <c r="D1339" s="2" t="s">
        <v>18</v>
      </c>
      <c r="E1339" s="5">
        <v>-27428</v>
      </c>
      <c r="F1339" s="3" t="s">
        <v>81</v>
      </c>
      <c r="G1339" s="3" t="s">
        <v>37</v>
      </c>
      <c r="H1339" s="2" t="s">
        <v>29</v>
      </c>
      <c r="I1339" s="2" t="s">
        <v>3318</v>
      </c>
      <c r="J1339" s="3" t="str">
        <f>HYPERLINK("https://www.boe.es/gazeta/dias/1824/11/25/pdfs/GMD-1824-149.pdf#page=3","Abrir facsímil")</f>
        <v>Abrir facsímil</v>
      </c>
      <c r="K1339" s="3" t="s">
        <v>31</v>
      </c>
    </row>
    <row r="1340" spans="1:11" ht="42" customHeight="1">
      <c r="A1340" s="2" t="s">
        <v>3319</v>
      </c>
      <c r="B1340" s="2" t="s">
        <v>3320</v>
      </c>
      <c r="C1340" s="2" t="s">
        <v>54</v>
      </c>
      <c r="D1340" s="2" t="s">
        <v>55</v>
      </c>
      <c r="E1340" s="5">
        <v>-27517</v>
      </c>
      <c r="F1340" s="3" t="s">
        <v>173</v>
      </c>
      <c r="G1340" s="3" t="s">
        <v>28</v>
      </c>
      <c r="H1340" s="2" t="s">
        <v>29</v>
      </c>
      <c r="I1340" s="2" t="s">
        <v>3321</v>
      </c>
      <c r="J1340" s="3" t="str">
        <f>HYPERLINK("https://www.boe.es/gazeta/dias/1824/08/28/pdfs/GMD-1824-110.pdf#page=4","Abrir facsímil")</f>
        <v>Abrir facsímil</v>
      </c>
      <c r="K1340" s="3" t="s">
        <v>31</v>
      </c>
    </row>
    <row r="1341" spans="1:11" ht="42" customHeight="1">
      <c r="A1341" s="2" t="s">
        <v>3322</v>
      </c>
      <c r="B1341" s="2" t="s">
        <v>3323</v>
      </c>
      <c r="C1341" s="2" t="s">
        <v>26</v>
      </c>
      <c r="D1341" s="2" t="s">
        <v>18</v>
      </c>
      <c r="E1341" s="5">
        <v>-27454</v>
      </c>
      <c r="F1341" s="3" t="s">
        <v>318</v>
      </c>
      <c r="G1341" s="3" t="s">
        <v>90</v>
      </c>
      <c r="H1341" s="2" t="s">
        <v>29</v>
      </c>
      <c r="I1341" s="2" t="s">
        <v>3324</v>
      </c>
      <c r="J1341" s="3" t="str">
        <f>HYPERLINK("https://www.boe.es/gazeta/dias/1824/10/30/pdfs/GMD-1824-138.pdf#page=2","Abrir facsímil")</f>
        <v>Abrir facsímil</v>
      </c>
      <c r="K1341" s="3" t="s">
        <v>31</v>
      </c>
    </row>
    <row r="1342" spans="1:11" ht="42" customHeight="1">
      <c r="A1342" s="2" t="s">
        <v>3325</v>
      </c>
      <c r="B1342" s="2" t="s">
        <v>3326</v>
      </c>
      <c r="C1342" s="2" t="s">
        <v>54</v>
      </c>
      <c r="D1342" s="2" t="s">
        <v>55</v>
      </c>
      <c r="E1342" s="5">
        <v>-27409</v>
      </c>
      <c r="F1342" s="3" t="s">
        <v>85</v>
      </c>
      <c r="G1342" s="3" t="s">
        <v>28</v>
      </c>
      <c r="H1342" s="2" t="s">
        <v>29</v>
      </c>
      <c r="I1342" s="2" t="s">
        <v>3327</v>
      </c>
      <c r="J1342" s="3" t="str">
        <f>HYPERLINK("https://www.boe.es/gazeta/dias/1824/12/14/pdfs/GMD-1824-157.pdf#page=4","Abrir facsímil")</f>
        <v>Abrir facsímil</v>
      </c>
      <c r="K1342" s="3" t="s">
        <v>31</v>
      </c>
    </row>
    <row r="1343" spans="1:11" ht="42" customHeight="1">
      <c r="A1343" s="2" t="s">
        <v>3328</v>
      </c>
      <c r="B1343" s="2" t="s">
        <v>3329</v>
      </c>
      <c r="C1343" s="2" t="s">
        <v>54</v>
      </c>
      <c r="D1343" s="2" t="s">
        <v>55</v>
      </c>
      <c r="E1343" s="5">
        <v>-27631</v>
      </c>
      <c r="F1343" s="3" t="s">
        <v>322</v>
      </c>
      <c r="G1343" s="3" t="s">
        <v>37</v>
      </c>
      <c r="H1343" s="2" t="s">
        <v>29</v>
      </c>
      <c r="I1343" s="2" t="s">
        <v>3330</v>
      </c>
      <c r="J1343" s="3" t="str">
        <f>HYPERLINK("https://www.boe.es/gazeta/dias/1824/05/06/pdfs/GMD-1824-58.pdf#page=3","Abrir facsímil")</f>
        <v>Abrir facsímil</v>
      </c>
      <c r="K1343" s="3" t="s">
        <v>31</v>
      </c>
    </row>
    <row r="1344" spans="1:11" ht="42" customHeight="1">
      <c r="A1344" s="2" t="s">
        <v>3328</v>
      </c>
      <c r="B1344" s="2" t="s">
        <v>3329</v>
      </c>
      <c r="C1344" s="2" t="s">
        <v>34</v>
      </c>
      <c r="D1344" s="2" t="s">
        <v>35</v>
      </c>
      <c r="E1344" s="5">
        <v>-27472</v>
      </c>
      <c r="F1344" s="3" t="s">
        <v>459</v>
      </c>
      <c r="G1344" s="3" t="s">
        <v>212</v>
      </c>
      <c r="H1344" s="2" t="s">
        <v>29</v>
      </c>
      <c r="I1344" s="2" t="s">
        <v>3331</v>
      </c>
      <c r="J1344" s="3" t="str">
        <f>HYPERLINK("https://www.boe.es/gazeta/dias/1824/10/12/pdfs/GMD-1824-130.pdf#page=6","Abrir facsímil")</f>
        <v>Abrir facsímil</v>
      </c>
      <c r="K1344" s="3" t="s">
        <v>31</v>
      </c>
    </row>
    <row r="1345" spans="1:11" ht="42" customHeight="1">
      <c r="A1345" s="2" t="s">
        <v>3332</v>
      </c>
      <c r="B1345" s="2" t="s">
        <v>3333</v>
      </c>
      <c r="C1345" s="2" t="s">
        <v>17</v>
      </c>
      <c r="D1345" s="2" t="s">
        <v>18</v>
      </c>
      <c r="E1345" s="5">
        <v>-27717</v>
      </c>
      <c r="F1345" s="3" t="s">
        <v>277</v>
      </c>
      <c r="G1345" s="3" t="s">
        <v>90</v>
      </c>
      <c r="H1345" s="2" t="s">
        <v>29</v>
      </c>
      <c r="I1345" s="2" t="s">
        <v>3334</v>
      </c>
      <c r="J1345" s="3" t="str">
        <f>HYPERLINK("https://www.boe.es/gazeta/dias/1824/02/10/pdfs/GMD-1824-19.pdf#page=2","Abrir facsímil")</f>
        <v>Abrir facsímil</v>
      </c>
      <c r="K1345" s="3" t="s">
        <v>31</v>
      </c>
    </row>
    <row r="1346" spans="1:11" ht="42" customHeight="1">
      <c r="A1346" s="2" t="s">
        <v>3335</v>
      </c>
      <c r="B1346" s="2" t="s">
        <v>3336</v>
      </c>
      <c r="C1346" s="2" t="s">
        <v>17</v>
      </c>
      <c r="D1346" s="2" t="s">
        <v>18</v>
      </c>
      <c r="E1346" s="5">
        <v>-27454</v>
      </c>
      <c r="F1346" s="3" t="s">
        <v>318</v>
      </c>
      <c r="G1346" s="3" t="s">
        <v>37</v>
      </c>
      <c r="H1346" s="2" t="s">
        <v>29</v>
      </c>
      <c r="I1346" s="2" t="s">
        <v>3337</v>
      </c>
      <c r="J1346" s="3" t="str">
        <f>HYPERLINK("https://www.boe.es/gazeta/dias/1824/10/30/pdfs/GMD-1824-138.pdf#page=3","Abrir facsímil")</f>
        <v>Abrir facsímil</v>
      </c>
      <c r="K1346" s="3" t="s">
        <v>31</v>
      </c>
    </row>
    <row r="1347" spans="1:11" ht="42" customHeight="1">
      <c r="A1347" s="2" t="s">
        <v>3338</v>
      </c>
      <c r="B1347" s="2" t="s">
        <v>3339</v>
      </c>
      <c r="C1347" s="2" t="s">
        <v>26</v>
      </c>
      <c r="D1347" s="2" t="s">
        <v>18</v>
      </c>
      <c r="E1347" s="5">
        <v>-27675</v>
      </c>
      <c r="F1347" s="3" t="s">
        <v>330</v>
      </c>
      <c r="G1347" s="3" t="s">
        <v>28</v>
      </c>
      <c r="H1347" s="2" t="s">
        <v>29</v>
      </c>
      <c r="I1347" s="2" t="s">
        <v>3340</v>
      </c>
      <c r="J1347" s="3" t="str">
        <f>HYPERLINK("https://www.boe.es/gazeta/dias/1824/03/23/pdfs/GMD-1824-38.pdf#page=4","Abrir facsímil")</f>
        <v>Abrir facsímil</v>
      </c>
      <c r="K1347" s="3" t="s">
        <v>31</v>
      </c>
    </row>
    <row r="1348" spans="1:11" ht="42" customHeight="1">
      <c r="A1348" s="2" t="s">
        <v>3341</v>
      </c>
      <c r="B1348" s="2" t="s">
        <v>3342</v>
      </c>
      <c r="C1348" s="2" t="s">
        <v>34</v>
      </c>
      <c r="D1348" s="2" t="s">
        <v>35</v>
      </c>
      <c r="E1348" s="5">
        <v>-27584</v>
      </c>
      <c r="F1348" s="3" t="s">
        <v>68</v>
      </c>
      <c r="G1348" s="3" t="s">
        <v>28</v>
      </c>
      <c r="H1348" s="2" t="s">
        <v>29</v>
      </c>
      <c r="I1348" s="2" t="s">
        <v>3343</v>
      </c>
      <c r="J1348" s="3" t="str">
        <f>HYPERLINK("https://www.boe.es/gazeta/dias/1824/06/22/pdfs/GMD-1824-79.pdf#page=4","Abrir facsímil")</f>
        <v>Abrir facsímil</v>
      </c>
      <c r="K1348" s="3" t="s">
        <v>31</v>
      </c>
    </row>
    <row r="1349" spans="1:11" ht="42" customHeight="1">
      <c r="A1349" s="2" t="s">
        <v>3344</v>
      </c>
      <c r="B1349" s="2" t="s">
        <v>3345</v>
      </c>
      <c r="C1349" s="2" t="s">
        <v>17</v>
      </c>
      <c r="D1349" s="2" t="s">
        <v>18</v>
      </c>
      <c r="E1349" s="5">
        <v>-27428</v>
      </c>
      <c r="F1349" s="3" t="s">
        <v>81</v>
      </c>
      <c r="G1349" s="3" t="s">
        <v>37</v>
      </c>
      <c r="H1349" s="2" t="s">
        <v>29</v>
      </c>
      <c r="I1349" s="2" t="s">
        <v>3346</v>
      </c>
      <c r="J1349" s="3" t="str">
        <f>HYPERLINK("https://www.boe.es/gazeta/dias/1824/11/25/pdfs/GMD-1824-149.pdf#page=3","Abrir facsímil")</f>
        <v>Abrir facsímil</v>
      </c>
      <c r="K1349" s="3" t="s">
        <v>31</v>
      </c>
    </row>
    <row r="1350" spans="1:11" ht="42" customHeight="1">
      <c r="A1350" s="2" t="s">
        <v>3347</v>
      </c>
      <c r="B1350" s="2" t="s">
        <v>3348</v>
      </c>
      <c r="C1350" s="2" t="s">
        <v>17</v>
      </c>
      <c r="D1350" s="2" t="s">
        <v>18</v>
      </c>
      <c r="E1350" s="5">
        <v>-27428</v>
      </c>
      <c r="F1350" s="3" t="s">
        <v>81</v>
      </c>
      <c r="G1350" s="3" t="s">
        <v>37</v>
      </c>
      <c r="H1350" s="2" t="s">
        <v>29</v>
      </c>
      <c r="I1350" s="2" t="s">
        <v>3349</v>
      </c>
      <c r="J1350" s="3" t="str">
        <f>HYPERLINK("https://www.boe.es/gazeta/dias/1824/11/25/pdfs/GMD-1824-149.pdf#page=3","Abrir facsímil")</f>
        <v>Abrir facsímil</v>
      </c>
      <c r="K1350" s="3" t="s">
        <v>31</v>
      </c>
    </row>
    <row r="1351" spans="1:11" ht="42" customHeight="1">
      <c r="A1351" s="2" t="s">
        <v>3347</v>
      </c>
      <c r="B1351" s="2" t="s">
        <v>3348</v>
      </c>
      <c r="C1351" s="2" t="s">
        <v>54</v>
      </c>
      <c r="D1351" s="2" t="s">
        <v>55</v>
      </c>
      <c r="E1351" s="5">
        <v>-27400</v>
      </c>
      <c r="F1351" s="3" t="s">
        <v>108</v>
      </c>
      <c r="G1351" s="3" t="s">
        <v>28</v>
      </c>
      <c r="H1351" s="2" t="s">
        <v>29</v>
      </c>
      <c r="I1351" s="2" t="s">
        <v>3350</v>
      </c>
      <c r="J1351" s="3" t="str">
        <f>HYPERLINK("https://www.boe.es/gazeta/dias/1824/12/23/pdfs/GMD-1824-161.pdf#page=4","Abrir facsímil")</f>
        <v>Abrir facsímil</v>
      </c>
      <c r="K1351" s="3" t="s">
        <v>31</v>
      </c>
    </row>
    <row r="1352" spans="1:11" ht="42" customHeight="1">
      <c r="A1352" s="2" t="s">
        <v>3351</v>
      </c>
      <c r="B1352" s="2" t="s">
        <v>3351</v>
      </c>
      <c r="C1352" s="2" t="s">
        <v>54</v>
      </c>
      <c r="D1352" s="2" t="s">
        <v>55</v>
      </c>
      <c r="E1352" s="5">
        <v>-27556</v>
      </c>
      <c r="F1352" s="3" t="s">
        <v>367</v>
      </c>
      <c r="G1352" s="3" t="s">
        <v>104</v>
      </c>
      <c r="H1352" s="2" t="s">
        <v>29</v>
      </c>
      <c r="I1352" s="2" t="s">
        <v>3352</v>
      </c>
      <c r="J1352" s="3" t="str">
        <f>HYPERLINK("https://www.boe.es/gazeta/dias/1824/07/20/pdfs/GMD-1824-91.pdf#page=1","Abrir facsímil")</f>
        <v>Abrir facsímil</v>
      </c>
      <c r="K1352" s="3" t="s">
        <v>31</v>
      </c>
    </row>
    <row r="1353" spans="1:11" ht="42" customHeight="1">
      <c r="A1353" s="2" t="s">
        <v>3353</v>
      </c>
      <c r="B1353" s="2" t="s">
        <v>3354</v>
      </c>
      <c r="C1353" s="2" t="s">
        <v>26</v>
      </c>
      <c r="D1353" s="2" t="s">
        <v>18</v>
      </c>
      <c r="E1353" s="5">
        <v>-27482</v>
      </c>
      <c r="F1353" s="3" t="s">
        <v>1575</v>
      </c>
      <c r="G1353" s="3" t="s">
        <v>104</v>
      </c>
      <c r="H1353" s="2" t="s">
        <v>29</v>
      </c>
      <c r="I1353" s="2" t="s">
        <v>3355</v>
      </c>
      <c r="J1353" s="3" t="str">
        <f>HYPERLINK("https://www.boe.es/gazeta/dias/1824/10/02/pdfs/GMD-1824-126.pdf#page=1","Abrir facsímil")</f>
        <v>Abrir facsímil</v>
      </c>
      <c r="K1353" s="3" t="s">
        <v>31</v>
      </c>
    </row>
    <row r="1354" spans="1:11" ht="42" customHeight="1">
      <c r="A1354" s="2" t="s">
        <v>3356</v>
      </c>
      <c r="B1354" s="2" t="s">
        <v>3357</v>
      </c>
      <c r="C1354" s="2" t="s">
        <v>301</v>
      </c>
      <c r="D1354" s="2" t="s">
        <v>18</v>
      </c>
      <c r="E1354" s="5">
        <v>-27468</v>
      </c>
      <c r="F1354" s="3" t="s">
        <v>1038</v>
      </c>
      <c r="G1354" s="3" t="s">
        <v>28</v>
      </c>
      <c r="H1354" s="2" t="s">
        <v>29</v>
      </c>
      <c r="I1354" s="2" t="s">
        <v>3358</v>
      </c>
      <c r="J1354" s="3" t="str">
        <f>HYPERLINK("https://www.boe.es/gazeta/dias/1824/10/16/pdfs/GMD-1824-132.pdf#page=4","Abrir facsímil")</f>
        <v>Abrir facsímil</v>
      </c>
      <c r="K1354" s="3" t="s">
        <v>31</v>
      </c>
    </row>
    <row r="1355" spans="1:11" ht="42" customHeight="1">
      <c r="A1355" s="2" t="s">
        <v>3359</v>
      </c>
      <c r="B1355" s="2" t="s">
        <v>3360</v>
      </c>
      <c r="C1355" s="2" t="s">
        <v>54</v>
      </c>
      <c r="D1355" s="2" t="s">
        <v>55</v>
      </c>
      <c r="E1355" s="5">
        <v>-27409</v>
      </c>
      <c r="F1355" s="3" t="s">
        <v>85</v>
      </c>
      <c r="G1355" s="3" t="s">
        <v>28</v>
      </c>
      <c r="H1355" s="2" t="s">
        <v>29</v>
      </c>
      <c r="I1355" s="2" t="s">
        <v>3361</v>
      </c>
      <c r="J1355" s="3" t="str">
        <f>HYPERLINK("https://www.boe.es/gazeta/dias/1824/12/14/pdfs/GMD-1824-157.pdf#page=4","Abrir facsímil")</f>
        <v>Abrir facsímil</v>
      </c>
      <c r="K1355" s="3" t="s">
        <v>31</v>
      </c>
    </row>
    <row r="1356" spans="1:11" ht="42" customHeight="1">
      <c r="A1356" s="2" t="s">
        <v>3362</v>
      </c>
      <c r="B1356" s="2" t="s">
        <v>3363</v>
      </c>
      <c r="C1356" s="2" t="s">
        <v>34</v>
      </c>
      <c r="D1356" s="2" t="s">
        <v>35</v>
      </c>
      <c r="E1356" s="5">
        <v>-27692</v>
      </c>
      <c r="F1356" s="3" t="s">
        <v>295</v>
      </c>
      <c r="G1356" s="3" t="s">
        <v>37</v>
      </c>
      <c r="H1356" s="2" t="s">
        <v>29</v>
      </c>
      <c r="I1356" s="2" t="s">
        <v>3364</v>
      </c>
      <c r="J1356" s="3" t="str">
        <f>HYPERLINK("https://www.boe.es/gazeta/dias/1824/03/06/pdfs/GMD-1824-30.pdf#page=3","Abrir facsímil")</f>
        <v>Abrir facsímil</v>
      </c>
      <c r="K1356" s="3" t="s">
        <v>31</v>
      </c>
    </row>
    <row r="1357" spans="1:11" ht="42" customHeight="1">
      <c r="A1357" s="2" t="s">
        <v>3365</v>
      </c>
      <c r="B1357" s="2" t="s">
        <v>3366</v>
      </c>
      <c r="C1357" s="2" t="s">
        <v>34</v>
      </c>
      <c r="D1357" s="2" t="s">
        <v>35</v>
      </c>
      <c r="E1357" s="5">
        <v>-27752</v>
      </c>
      <c r="F1357" s="3" t="s">
        <v>442</v>
      </c>
      <c r="G1357" s="3" t="s">
        <v>28</v>
      </c>
      <c r="H1357" s="2" t="s">
        <v>29</v>
      </c>
      <c r="I1357" s="2" t="s">
        <v>3367</v>
      </c>
      <c r="J1357" s="3" t="str">
        <f>HYPERLINK("https://www.boe.es/gazeta/dias/1824/01/06/pdfs/GMD-1824-3.pdf#page=4","Abrir facsímil")</f>
        <v>Abrir facsímil</v>
      </c>
      <c r="K1357" s="3" t="s">
        <v>31</v>
      </c>
    </row>
    <row r="1358" spans="1:11" ht="42" customHeight="1">
      <c r="A1358" s="2" t="s">
        <v>3368</v>
      </c>
      <c r="B1358" s="2" t="s">
        <v>3368</v>
      </c>
      <c r="C1358" s="2" t="s">
        <v>54</v>
      </c>
      <c r="D1358" s="2" t="s">
        <v>55</v>
      </c>
      <c r="E1358" s="5">
        <v>-27524</v>
      </c>
      <c r="F1358" s="3" t="s">
        <v>887</v>
      </c>
      <c r="G1358" s="3" t="s">
        <v>28</v>
      </c>
      <c r="H1358" s="2" t="s">
        <v>29</v>
      </c>
      <c r="I1358" s="2" t="s">
        <v>3369</v>
      </c>
      <c r="J1358" s="3" t="str">
        <f>HYPERLINK("https://www.boe.es/gazeta/dias/1824/08/21/pdfs/GMD-1824-105.pdf#page=4","Abrir facsímil")</f>
        <v>Abrir facsímil</v>
      </c>
      <c r="K1358" s="3" t="s">
        <v>31</v>
      </c>
    </row>
    <row r="1359" spans="1:11" ht="42" customHeight="1">
      <c r="A1359" s="2" t="s">
        <v>3368</v>
      </c>
      <c r="B1359" s="2" t="s">
        <v>3368</v>
      </c>
      <c r="C1359" s="2" t="s">
        <v>54</v>
      </c>
      <c r="D1359" s="2" t="s">
        <v>55</v>
      </c>
      <c r="E1359" s="5">
        <v>-27477</v>
      </c>
      <c r="F1359" s="3" t="s">
        <v>666</v>
      </c>
      <c r="G1359" s="3" t="s">
        <v>90</v>
      </c>
      <c r="H1359" s="2" t="s">
        <v>29</v>
      </c>
      <c r="I1359" s="2" t="s">
        <v>3370</v>
      </c>
      <c r="J1359" s="3" t="str">
        <f>HYPERLINK("https://www.boe.es/gazeta/dias/1824/10/07/pdfs/GMD-1824-128.pdf#page=2","Abrir facsímil")</f>
        <v>Abrir facsímil</v>
      </c>
      <c r="K1359" s="3" t="s">
        <v>31</v>
      </c>
    </row>
    <row r="1360" spans="1:11" ht="42" customHeight="1">
      <c r="A1360" s="2" t="s">
        <v>3371</v>
      </c>
      <c r="B1360" s="2" t="s">
        <v>3372</v>
      </c>
      <c r="C1360" s="2" t="s">
        <v>72</v>
      </c>
      <c r="D1360" s="2" t="s">
        <v>18</v>
      </c>
      <c r="E1360" s="5">
        <v>-27421</v>
      </c>
      <c r="F1360" s="3" t="s">
        <v>579</v>
      </c>
      <c r="G1360" s="3" t="s">
        <v>37</v>
      </c>
      <c r="H1360" s="2" t="s">
        <v>29</v>
      </c>
      <c r="I1360" s="2" t="s">
        <v>3373</v>
      </c>
      <c r="J1360" s="3" t="str">
        <f>HYPERLINK("https://www.boe.es/gazeta/dias/1824/12/02/pdfs/GMD-1824-152.pdf#page=3","Abrir facsímil")</f>
        <v>Abrir facsímil</v>
      </c>
      <c r="K1360" s="3" t="s">
        <v>31</v>
      </c>
    </row>
    <row r="1361" spans="1:11" ht="42" customHeight="1">
      <c r="A1361" s="2" t="s">
        <v>3374</v>
      </c>
      <c r="B1361" s="2" t="s">
        <v>3374</v>
      </c>
      <c r="C1361" s="2" t="s">
        <v>34</v>
      </c>
      <c r="D1361" s="2" t="s">
        <v>35</v>
      </c>
      <c r="E1361" s="5">
        <v>-27524</v>
      </c>
      <c r="F1361" s="3" t="s">
        <v>887</v>
      </c>
      <c r="G1361" s="3" t="s">
        <v>37</v>
      </c>
      <c r="H1361" s="2" t="s">
        <v>29</v>
      </c>
      <c r="I1361" s="2" t="s">
        <v>3375</v>
      </c>
      <c r="J1361" s="3" t="str">
        <f>HYPERLINK("https://www.boe.es/gazeta/dias/1824/08/21/pdfs/GMD-1824-105.pdf#page=3","Abrir facsímil")</f>
        <v>Abrir facsímil</v>
      </c>
      <c r="K1361" s="3" t="s">
        <v>31</v>
      </c>
    </row>
    <row r="1362" spans="1:11" ht="42" customHeight="1">
      <c r="A1362" s="2" t="s">
        <v>3376</v>
      </c>
      <c r="B1362" s="2" t="s">
        <v>3376</v>
      </c>
      <c r="C1362" s="2" t="s">
        <v>54</v>
      </c>
      <c r="D1362" s="2" t="s">
        <v>55</v>
      </c>
      <c r="E1362" s="5">
        <v>-27619</v>
      </c>
      <c r="F1362" s="3" t="s">
        <v>1460</v>
      </c>
      <c r="G1362" s="3" t="s">
        <v>104</v>
      </c>
      <c r="H1362" s="2" t="s">
        <v>29</v>
      </c>
      <c r="I1362" s="2" t="s">
        <v>3377</v>
      </c>
      <c r="J1362" s="3" t="str">
        <f>HYPERLINK("https://www.boe.es/gazeta/dias/1824/05/18/pdfs/GMD-1824-64.pdf#page=1","Abrir facsímil")</f>
        <v>Abrir facsímil</v>
      </c>
      <c r="K1362" s="3" t="s">
        <v>31</v>
      </c>
    </row>
    <row r="1363" spans="1:11" ht="42" customHeight="1">
      <c r="A1363" s="2" t="s">
        <v>3378</v>
      </c>
      <c r="B1363" s="2" t="s">
        <v>3379</v>
      </c>
      <c r="C1363" s="2" t="s">
        <v>54</v>
      </c>
      <c r="D1363" s="2" t="s">
        <v>55</v>
      </c>
      <c r="E1363" s="5">
        <v>-27605</v>
      </c>
      <c r="F1363" s="3" t="s">
        <v>1168</v>
      </c>
      <c r="G1363" s="3" t="s">
        <v>37</v>
      </c>
      <c r="H1363" s="2" t="s">
        <v>29</v>
      </c>
      <c r="I1363" s="2" t="s">
        <v>3380</v>
      </c>
      <c r="J1363" s="3" t="str">
        <f>HYPERLINK("https://www.boe.es/gazeta/dias/1824/06/01/pdfs/GMD-1824-70.pdf#page=3","Abrir facsímil")</f>
        <v>Abrir facsímil</v>
      </c>
      <c r="K1363" s="3" t="s">
        <v>31</v>
      </c>
    </row>
    <row r="1364" spans="1:11" ht="42" customHeight="1">
      <c r="A1364" s="2" t="s">
        <v>3381</v>
      </c>
      <c r="B1364" s="2" t="s">
        <v>3381</v>
      </c>
      <c r="C1364" s="2" t="s">
        <v>54</v>
      </c>
      <c r="D1364" s="2" t="s">
        <v>55</v>
      </c>
      <c r="E1364" s="5">
        <v>-27591</v>
      </c>
      <c r="F1364" s="3" t="s">
        <v>1542</v>
      </c>
      <c r="G1364" s="3" t="s">
        <v>37</v>
      </c>
      <c r="H1364" s="2" t="s">
        <v>29</v>
      </c>
      <c r="I1364" s="2" t="s">
        <v>3382</v>
      </c>
      <c r="J1364" s="3" t="str">
        <f>HYPERLINK("https://www.boe.es/gazeta/dias/1824/06/15/pdfs/GMD-1824-76.pdf#page=3","Abrir facsímil")</f>
        <v>Abrir facsímil</v>
      </c>
      <c r="K1364" s="3" t="s">
        <v>31</v>
      </c>
    </row>
    <row r="1365" spans="1:11" ht="42" customHeight="1">
      <c r="A1365" s="2" t="s">
        <v>3383</v>
      </c>
      <c r="B1365" s="2" t="s">
        <v>3383</v>
      </c>
      <c r="C1365" s="2" t="s">
        <v>17</v>
      </c>
      <c r="D1365" s="2" t="s">
        <v>18</v>
      </c>
      <c r="E1365" s="5">
        <v>-27423</v>
      </c>
      <c r="F1365" s="3" t="s">
        <v>1300</v>
      </c>
      <c r="G1365" s="3" t="s">
        <v>104</v>
      </c>
      <c r="H1365" s="2" t="s">
        <v>29</v>
      </c>
      <c r="I1365" s="2" t="s">
        <v>3384</v>
      </c>
      <c r="J1365" s="3" t="str">
        <f>HYPERLINK("https://www.boe.es/gazeta/dias/1824/11/30/pdfs/GMD-1824-151.pdf#page=1","Abrir facsímil")</f>
        <v>Abrir facsímil</v>
      </c>
      <c r="K1365" s="3" t="s">
        <v>31</v>
      </c>
    </row>
    <row r="1366" spans="1:11" ht="42" customHeight="1">
      <c r="A1366" s="2" t="s">
        <v>3385</v>
      </c>
      <c r="B1366" s="2" t="s">
        <v>3385</v>
      </c>
      <c r="C1366" s="2" t="s">
        <v>54</v>
      </c>
      <c r="D1366" s="2" t="s">
        <v>55</v>
      </c>
      <c r="E1366" s="5">
        <v>-27556</v>
      </c>
      <c r="F1366" s="3" t="s">
        <v>367</v>
      </c>
      <c r="G1366" s="3" t="s">
        <v>28</v>
      </c>
      <c r="H1366" s="2" t="s">
        <v>29</v>
      </c>
      <c r="I1366" s="2" t="s">
        <v>3386</v>
      </c>
      <c r="J1366" s="3" t="str">
        <f>HYPERLINK("https://www.boe.es/gazeta/dias/1824/07/20/pdfs/GMD-1824-91.pdf#page=4","Abrir facsímil")</f>
        <v>Abrir facsímil</v>
      </c>
      <c r="K1366" s="3" t="s">
        <v>31</v>
      </c>
    </row>
    <row r="1367" spans="1:11" ht="42" customHeight="1">
      <c r="A1367" s="2" t="s">
        <v>3387</v>
      </c>
      <c r="B1367" s="2" t="s">
        <v>3388</v>
      </c>
      <c r="C1367" s="2" t="s">
        <v>54</v>
      </c>
      <c r="D1367" s="2" t="s">
        <v>55</v>
      </c>
      <c r="E1367" s="5">
        <v>-27493</v>
      </c>
      <c r="F1367" s="3" t="s">
        <v>63</v>
      </c>
      <c r="G1367" s="3" t="s">
        <v>64</v>
      </c>
      <c r="H1367" s="2" t="s">
        <v>29</v>
      </c>
      <c r="I1367" s="2" t="s">
        <v>3389</v>
      </c>
      <c r="J1367" s="3" t="str">
        <f>HYPERLINK("https://www.boe.es/gazeta/dias/1824/09/21/pdfs/GMD-1824-121.pdf#page=3","Abrir facsímil")</f>
        <v>Abrir facsímil</v>
      </c>
      <c r="K1367" s="3" t="s">
        <v>31</v>
      </c>
    </row>
    <row r="1368" spans="1:11" ht="42" customHeight="1">
      <c r="A1368" s="2" t="s">
        <v>3390</v>
      </c>
      <c r="B1368" s="2" t="s">
        <v>3391</v>
      </c>
      <c r="C1368" s="2" t="s">
        <v>34</v>
      </c>
      <c r="D1368" s="2" t="s">
        <v>35</v>
      </c>
      <c r="E1368" s="5">
        <v>-27395</v>
      </c>
      <c r="F1368" s="3" t="s">
        <v>817</v>
      </c>
      <c r="G1368" s="3" t="s">
        <v>28</v>
      </c>
      <c r="H1368" s="2" t="s">
        <v>29</v>
      </c>
      <c r="I1368" s="2" t="s">
        <v>3392</v>
      </c>
      <c r="J1368" s="3" t="str">
        <f>HYPERLINK("https://www.boe.es/gazeta/dias/1824/12/28/pdfs/GMD-1824-163.pdf#page=4","Abrir facsímil")</f>
        <v>Abrir facsímil</v>
      </c>
      <c r="K1368" s="3" t="s">
        <v>31</v>
      </c>
    </row>
    <row r="1369" spans="1:11" ht="42" customHeight="1">
      <c r="A1369" s="2" t="s">
        <v>3393</v>
      </c>
      <c r="B1369" s="2" t="s">
        <v>3394</v>
      </c>
      <c r="C1369" s="2" t="s">
        <v>54</v>
      </c>
      <c r="D1369" s="2" t="s">
        <v>55</v>
      </c>
      <c r="E1369" s="5">
        <v>-27713</v>
      </c>
      <c r="F1369" s="3" t="s">
        <v>371</v>
      </c>
      <c r="G1369" s="3" t="s">
        <v>1019</v>
      </c>
      <c r="H1369" s="2" t="s">
        <v>29</v>
      </c>
      <c r="I1369" s="2" t="s">
        <v>3395</v>
      </c>
      <c r="J1369" s="3" t="str">
        <f>HYPERLINK("https://www.boe.es/gazeta/dias/1824/02/14/pdfs/GMD-1824-21.pdf#page=2","Abrir facsímil")</f>
        <v>Abrir facsímil</v>
      </c>
      <c r="K1369" s="3" t="s">
        <v>31</v>
      </c>
    </row>
    <row r="1370" spans="1:11" ht="42" customHeight="1">
      <c r="A1370" s="2" t="s">
        <v>3396</v>
      </c>
      <c r="B1370" s="2" t="s">
        <v>3396</v>
      </c>
      <c r="C1370" s="2" t="s">
        <v>54</v>
      </c>
      <c r="D1370" s="2" t="s">
        <v>55</v>
      </c>
      <c r="E1370" s="5">
        <v>-27458</v>
      </c>
      <c r="F1370" s="3" t="s">
        <v>383</v>
      </c>
      <c r="G1370" s="3" t="s">
        <v>104</v>
      </c>
      <c r="H1370" s="2" t="s">
        <v>29</v>
      </c>
      <c r="I1370" s="2" t="s">
        <v>3397</v>
      </c>
      <c r="J1370" s="3" t="str">
        <f>HYPERLINK("https://www.boe.es/gazeta/dias/1824/10/26/pdfs/GMD-1824-136.pdf#page=1","Abrir facsímil")</f>
        <v>Abrir facsímil</v>
      </c>
      <c r="K1370" s="3" t="s">
        <v>31</v>
      </c>
    </row>
    <row r="1371" spans="1:11" ht="42" customHeight="1">
      <c r="A1371" s="2" t="s">
        <v>3398</v>
      </c>
      <c r="B1371" s="2" t="s">
        <v>3398</v>
      </c>
      <c r="C1371" s="2" t="s">
        <v>54</v>
      </c>
      <c r="D1371" s="2" t="s">
        <v>55</v>
      </c>
      <c r="E1371" s="5">
        <v>-27517</v>
      </c>
      <c r="F1371" s="3" t="s">
        <v>173</v>
      </c>
      <c r="G1371" s="3" t="s">
        <v>28</v>
      </c>
      <c r="H1371" s="2" t="s">
        <v>29</v>
      </c>
      <c r="I1371" s="2" t="s">
        <v>3399</v>
      </c>
      <c r="J1371" s="3" t="str">
        <f>HYPERLINK("https://www.boe.es/gazeta/dias/1824/08/28/pdfs/GMD-1824-110.pdf#page=4","Abrir facsímil")</f>
        <v>Abrir facsímil</v>
      </c>
      <c r="K1371" s="3" t="s">
        <v>31</v>
      </c>
    </row>
    <row r="1372" spans="1:11" ht="42" customHeight="1">
      <c r="A1372" s="2" t="s">
        <v>3400</v>
      </c>
      <c r="B1372" s="2" t="s">
        <v>3401</v>
      </c>
      <c r="C1372" s="2" t="s">
        <v>34</v>
      </c>
      <c r="D1372" s="2" t="s">
        <v>590</v>
      </c>
      <c r="E1372" s="5">
        <v>-27521</v>
      </c>
      <c r="F1372" s="3" t="s">
        <v>2730</v>
      </c>
      <c r="G1372" s="3" t="s">
        <v>104</v>
      </c>
      <c r="H1372" s="2" t="s">
        <v>29</v>
      </c>
      <c r="I1372" s="2" t="s">
        <v>3402</v>
      </c>
      <c r="J1372" s="3" t="str">
        <f>HYPERLINK("https://www.boe.es/gazeta/dias/1824/08/24/pdfs/GMD-1824-108E.pdf#page=1","Abrir facsímil")</f>
        <v>Abrir facsímil</v>
      </c>
      <c r="K1372" s="3" t="s">
        <v>31</v>
      </c>
    </row>
    <row r="1373" spans="1:11" ht="42" customHeight="1">
      <c r="A1373" s="2" t="s">
        <v>3403</v>
      </c>
      <c r="B1373" s="2" t="s">
        <v>3403</v>
      </c>
      <c r="C1373" s="2" t="s">
        <v>54</v>
      </c>
      <c r="D1373" s="2" t="s">
        <v>55</v>
      </c>
      <c r="E1373" s="5">
        <v>-27561</v>
      </c>
      <c r="F1373" s="3" t="s">
        <v>1291</v>
      </c>
      <c r="G1373" s="3" t="s">
        <v>37</v>
      </c>
      <c r="H1373" s="2" t="s">
        <v>29</v>
      </c>
      <c r="I1373" s="2" t="s">
        <v>3404</v>
      </c>
      <c r="J1373" s="3" t="str">
        <f>HYPERLINK("https://www.boe.es/gazeta/dias/1824/07/15/pdfs/GMD-1824-89.pdf#page=3","Abrir facsímil")</f>
        <v>Abrir facsímil</v>
      </c>
      <c r="K1373" s="3" t="s">
        <v>31</v>
      </c>
    </row>
    <row r="1374" spans="1:11" ht="42" customHeight="1">
      <c r="A1374" s="2" t="s">
        <v>3405</v>
      </c>
      <c r="B1374" s="2" t="s">
        <v>3405</v>
      </c>
      <c r="C1374" s="2" t="s">
        <v>54</v>
      </c>
      <c r="D1374" s="2" t="s">
        <v>55</v>
      </c>
      <c r="E1374" s="5">
        <v>-27622</v>
      </c>
      <c r="F1374" s="3" t="s">
        <v>2440</v>
      </c>
      <c r="G1374" s="3" t="s">
        <v>37</v>
      </c>
      <c r="H1374" s="2" t="s">
        <v>29</v>
      </c>
      <c r="I1374" s="2" t="s">
        <v>3406</v>
      </c>
      <c r="J1374" s="3" t="str">
        <f>HYPERLINK("https://www.boe.es/gazeta/dias/1824/05/15/pdfs/GMD-1824-62.pdf#page=3","Abrir facsímil")</f>
        <v>Abrir facsímil</v>
      </c>
      <c r="K1374" s="3" t="s">
        <v>31</v>
      </c>
    </row>
    <row r="1375" spans="1:11" ht="42" customHeight="1">
      <c r="A1375" s="2" t="s">
        <v>3407</v>
      </c>
      <c r="B1375" s="2" t="s">
        <v>3407</v>
      </c>
      <c r="C1375" s="2" t="s">
        <v>54</v>
      </c>
      <c r="D1375" s="2" t="s">
        <v>55</v>
      </c>
      <c r="E1375" s="5">
        <v>-27605</v>
      </c>
      <c r="F1375" s="3" t="s">
        <v>1168</v>
      </c>
      <c r="G1375" s="3" t="s">
        <v>28</v>
      </c>
      <c r="H1375" s="2" t="s">
        <v>29</v>
      </c>
      <c r="I1375" s="2" t="s">
        <v>3408</v>
      </c>
      <c r="J1375" s="3" t="str">
        <f>HYPERLINK("https://www.boe.es/gazeta/dias/1824/06/01/pdfs/GMD-1824-70.pdf#page=4","Abrir facsímil")</f>
        <v>Abrir facsímil</v>
      </c>
      <c r="K1375" s="3" t="s">
        <v>31</v>
      </c>
    </row>
    <row r="1376" spans="1:11" ht="42" customHeight="1">
      <c r="A1376" s="2" t="s">
        <v>3407</v>
      </c>
      <c r="B1376" s="2" t="s">
        <v>3407</v>
      </c>
      <c r="C1376" s="2" t="s">
        <v>54</v>
      </c>
      <c r="D1376" s="2" t="s">
        <v>55</v>
      </c>
      <c r="E1376" s="5">
        <v>-27563</v>
      </c>
      <c r="F1376" s="3" t="s">
        <v>1303</v>
      </c>
      <c r="G1376" s="3" t="s">
        <v>90</v>
      </c>
      <c r="H1376" s="2" t="s">
        <v>29</v>
      </c>
      <c r="I1376" s="2" t="s">
        <v>3409</v>
      </c>
      <c r="J1376" s="3" t="str">
        <f>HYPERLINK("https://www.boe.es/gazeta/dias/1824/07/13/pdfs/GMD-1824-88.pdf#page=2","Abrir facsímil")</f>
        <v>Abrir facsímil</v>
      </c>
      <c r="K1376" s="3" t="s">
        <v>31</v>
      </c>
    </row>
    <row r="1377" spans="1:11" ht="42" customHeight="1">
      <c r="A1377" s="2" t="s">
        <v>3407</v>
      </c>
      <c r="B1377" s="2" t="s">
        <v>3407</v>
      </c>
      <c r="C1377" s="2" t="s">
        <v>54</v>
      </c>
      <c r="D1377" s="2" t="s">
        <v>590</v>
      </c>
      <c r="E1377" s="5">
        <v>-27521</v>
      </c>
      <c r="F1377" s="3" t="s">
        <v>2730</v>
      </c>
      <c r="G1377" s="3" t="s">
        <v>104</v>
      </c>
      <c r="H1377" s="2" t="s">
        <v>29</v>
      </c>
      <c r="I1377" s="2" t="s">
        <v>3410</v>
      </c>
      <c r="J1377" s="3" t="str">
        <f>HYPERLINK("https://www.boe.es/gazeta/dias/1824/08/24/pdfs/GMD-1824-108E.pdf#page=1","Abrir facsímil")</f>
        <v>Abrir facsímil</v>
      </c>
      <c r="K1377" s="3" t="s">
        <v>31</v>
      </c>
    </row>
    <row r="1378" spans="1:11" ht="42" customHeight="1">
      <c r="A1378" s="2" t="s">
        <v>3407</v>
      </c>
      <c r="B1378" s="2" t="s">
        <v>3407</v>
      </c>
      <c r="C1378" s="2" t="s">
        <v>54</v>
      </c>
      <c r="D1378" s="2" t="s">
        <v>55</v>
      </c>
      <c r="E1378" s="5">
        <v>-27517</v>
      </c>
      <c r="F1378" s="3" t="s">
        <v>173</v>
      </c>
      <c r="G1378" s="3" t="s">
        <v>28</v>
      </c>
      <c r="H1378" s="2" t="s">
        <v>29</v>
      </c>
      <c r="I1378" s="2" t="s">
        <v>3411</v>
      </c>
      <c r="J1378" s="3" t="str">
        <f>HYPERLINK("https://www.boe.es/gazeta/dias/1824/08/28/pdfs/GMD-1824-110.pdf#page=4","Abrir facsímil")</f>
        <v>Abrir facsímil</v>
      </c>
      <c r="K1378" s="3" t="s">
        <v>31</v>
      </c>
    </row>
    <row r="1379" spans="1:11" ht="42" customHeight="1">
      <c r="A1379" s="2" t="s">
        <v>3407</v>
      </c>
      <c r="B1379" s="2" t="s">
        <v>3407</v>
      </c>
      <c r="C1379" s="2" t="s">
        <v>54</v>
      </c>
      <c r="D1379" s="2" t="s">
        <v>55</v>
      </c>
      <c r="E1379" s="5">
        <v>-27458</v>
      </c>
      <c r="F1379" s="3" t="s">
        <v>383</v>
      </c>
      <c r="G1379" s="3" t="s">
        <v>28</v>
      </c>
      <c r="H1379" s="2" t="s">
        <v>29</v>
      </c>
      <c r="I1379" s="2" t="s">
        <v>3412</v>
      </c>
      <c r="J1379" s="3" t="str">
        <f>HYPERLINK("https://www.boe.es/gazeta/dias/1824/10/26/pdfs/GMD-1824-136.pdf#page=4","Abrir facsímil")</f>
        <v>Abrir facsímil</v>
      </c>
      <c r="K1379" s="3" t="s">
        <v>31</v>
      </c>
    </row>
    <row r="1380" spans="1:11" ht="42" customHeight="1">
      <c r="A1380" s="2" t="s">
        <v>3413</v>
      </c>
      <c r="B1380" s="2" t="s">
        <v>3414</v>
      </c>
      <c r="C1380" s="2" t="s">
        <v>54</v>
      </c>
      <c r="D1380" s="2" t="s">
        <v>55</v>
      </c>
      <c r="E1380" s="5">
        <v>-27514</v>
      </c>
      <c r="F1380" s="3" t="s">
        <v>1044</v>
      </c>
      <c r="G1380" s="3" t="s">
        <v>37</v>
      </c>
      <c r="H1380" s="2" t="s">
        <v>29</v>
      </c>
      <c r="I1380" s="2" t="s">
        <v>3415</v>
      </c>
      <c r="J1380" s="3" t="str">
        <f>HYPERLINK("https://www.boe.es/gazeta/dias/1824/08/31/pdfs/GMD-1824-112.pdf#page=3","Abrir facsímil")</f>
        <v>Abrir facsímil</v>
      </c>
      <c r="K1380" s="3" t="s">
        <v>31</v>
      </c>
    </row>
    <row r="1381" spans="1:11" ht="42" customHeight="1">
      <c r="A1381" s="2" t="s">
        <v>3416</v>
      </c>
      <c r="B1381" s="2" t="s">
        <v>3417</v>
      </c>
      <c r="C1381" s="2" t="s">
        <v>17</v>
      </c>
      <c r="D1381" s="2" t="s">
        <v>18</v>
      </c>
      <c r="E1381" s="5">
        <v>-27486</v>
      </c>
      <c r="F1381" s="3" t="s">
        <v>160</v>
      </c>
      <c r="G1381" s="3" t="s">
        <v>161</v>
      </c>
      <c r="H1381" s="2" t="s">
        <v>21</v>
      </c>
      <c r="I1381" s="2" t="s">
        <v>3418</v>
      </c>
      <c r="J1381" s="3" t="str">
        <f>HYPERLINK("https://www.boe.es/gazeta/dias/1824/09/28/pdfs/GMD-1824-124.pdf#page=3","Abrir facsímil")</f>
        <v>Abrir facsímil</v>
      </c>
      <c r="K1381" s="3" t="s">
        <v>23</v>
      </c>
    </row>
    <row r="1382" spans="1:11" ht="42" customHeight="1">
      <c r="A1382" s="2" t="s">
        <v>3419</v>
      </c>
      <c r="B1382" s="2" t="s">
        <v>3419</v>
      </c>
      <c r="C1382" s="2" t="s">
        <v>54</v>
      </c>
      <c r="D1382" s="2" t="s">
        <v>55</v>
      </c>
      <c r="E1382" s="5">
        <v>-27563</v>
      </c>
      <c r="F1382" s="3" t="s">
        <v>1303</v>
      </c>
      <c r="G1382" s="3" t="s">
        <v>90</v>
      </c>
      <c r="H1382" s="2" t="s">
        <v>29</v>
      </c>
      <c r="I1382" s="2" t="s">
        <v>3420</v>
      </c>
      <c r="J1382" s="3" t="str">
        <f>HYPERLINK("https://www.boe.es/gazeta/dias/1824/07/13/pdfs/GMD-1824-88.pdf#page=2","Abrir facsímil")</f>
        <v>Abrir facsímil</v>
      </c>
      <c r="K1382" s="3" t="s">
        <v>31</v>
      </c>
    </row>
    <row r="1383" spans="1:11" ht="42" customHeight="1">
      <c r="A1383" s="2" t="s">
        <v>3421</v>
      </c>
      <c r="B1383" s="2" t="s">
        <v>3422</v>
      </c>
      <c r="C1383" s="2" t="s">
        <v>155</v>
      </c>
      <c r="D1383" s="2" t="s">
        <v>18</v>
      </c>
      <c r="E1383" s="5">
        <v>-27727</v>
      </c>
      <c r="F1383" s="3" t="s">
        <v>452</v>
      </c>
      <c r="G1383" s="3" t="s">
        <v>28</v>
      </c>
      <c r="H1383" s="2" t="s">
        <v>29</v>
      </c>
      <c r="I1383" s="2" t="s">
        <v>3423</v>
      </c>
      <c r="J1383" s="3" t="str">
        <f>HYPERLINK("https://www.boe.es/gazeta/dias/1824/01/31/pdfs/GMD-1824-14.pdf#page=4","Abrir facsímil")</f>
        <v>Abrir facsímil</v>
      </c>
      <c r="K1383" s="3" t="s">
        <v>31</v>
      </c>
    </row>
    <row r="1384" spans="1:11" ht="42" customHeight="1">
      <c r="A1384" s="2" t="s">
        <v>3424</v>
      </c>
      <c r="B1384" s="2" t="s">
        <v>3425</v>
      </c>
      <c r="C1384" s="2" t="s">
        <v>54</v>
      </c>
      <c r="D1384" s="2" t="s">
        <v>55</v>
      </c>
      <c r="E1384" s="5">
        <v>-27727</v>
      </c>
      <c r="F1384" s="3" t="s">
        <v>452</v>
      </c>
      <c r="G1384" s="3" t="s">
        <v>28</v>
      </c>
      <c r="H1384" s="2" t="s">
        <v>29</v>
      </c>
      <c r="I1384" s="2" t="s">
        <v>3426</v>
      </c>
      <c r="J1384" s="3" t="str">
        <f>HYPERLINK("https://www.boe.es/gazeta/dias/1824/01/31/pdfs/GMD-1824-14.pdf#page=4","Abrir facsímil")</f>
        <v>Abrir facsímil</v>
      </c>
      <c r="K1384" s="3" t="s">
        <v>31</v>
      </c>
    </row>
    <row r="1385" spans="1:11" ht="42" customHeight="1">
      <c r="A1385" s="2" t="s">
        <v>3427</v>
      </c>
      <c r="B1385" s="2" t="s">
        <v>3428</v>
      </c>
      <c r="C1385" s="2" t="s">
        <v>17</v>
      </c>
      <c r="D1385" s="2" t="s">
        <v>18</v>
      </c>
      <c r="E1385" s="5">
        <v>-27433</v>
      </c>
      <c r="F1385" s="3" t="s">
        <v>742</v>
      </c>
      <c r="G1385" s="3" t="s">
        <v>90</v>
      </c>
      <c r="H1385" s="2" t="s">
        <v>29</v>
      </c>
      <c r="I1385" s="2" t="s">
        <v>3429</v>
      </c>
      <c r="J1385" s="3" t="str">
        <f>HYPERLINK("https://www.boe.es/gazeta/dias/1824/11/20/pdfs/GMD-1824-147.pdf#page=2","Abrir facsímil")</f>
        <v>Abrir facsímil</v>
      </c>
      <c r="K1385" s="3" t="s">
        <v>31</v>
      </c>
    </row>
    <row r="1386" spans="1:11" ht="42" customHeight="1">
      <c r="A1386" s="2" t="s">
        <v>3430</v>
      </c>
      <c r="B1386" s="2" t="s">
        <v>3431</v>
      </c>
      <c r="C1386" s="2" t="s">
        <v>54</v>
      </c>
      <c r="D1386" s="2" t="s">
        <v>55</v>
      </c>
      <c r="E1386" s="5">
        <v>-27731</v>
      </c>
      <c r="F1386" s="3" t="s">
        <v>1284</v>
      </c>
      <c r="G1386" s="3" t="s">
        <v>28</v>
      </c>
      <c r="H1386" s="2" t="s">
        <v>29</v>
      </c>
      <c r="I1386" s="2" t="s">
        <v>3432</v>
      </c>
      <c r="J1386" s="3" t="str">
        <f>HYPERLINK("https://www.boe.es/gazeta/dias/1824/01/27/pdfs/GMD-1824-12.pdf#page=4","Abrir facsímil")</f>
        <v>Abrir facsímil</v>
      </c>
      <c r="K1386" s="3" t="s">
        <v>31</v>
      </c>
    </row>
    <row r="1387" spans="1:11" ht="42" customHeight="1">
      <c r="A1387" s="2" t="s">
        <v>3433</v>
      </c>
      <c r="B1387" s="2" t="s">
        <v>3434</v>
      </c>
      <c r="C1387" s="2" t="s">
        <v>54</v>
      </c>
      <c r="D1387" s="2" t="s">
        <v>55</v>
      </c>
      <c r="E1387" s="5">
        <v>-27428</v>
      </c>
      <c r="F1387" s="3" t="s">
        <v>81</v>
      </c>
      <c r="G1387" s="3" t="s">
        <v>37</v>
      </c>
      <c r="H1387" s="2" t="s">
        <v>29</v>
      </c>
      <c r="I1387" s="2" t="s">
        <v>3435</v>
      </c>
      <c r="J1387" s="3" t="str">
        <f>HYPERLINK("https://www.boe.es/gazeta/dias/1824/11/25/pdfs/GMD-1824-149.pdf#page=3","Abrir facsímil")</f>
        <v>Abrir facsímil</v>
      </c>
      <c r="K1387" s="3" t="s">
        <v>31</v>
      </c>
    </row>
    <row r="1388" spans="1:11" ht="42" customHeight="1">
      <c r="A1388" s="2" t="s">
        <v>3436</v>
      </c>
      <c r="B1388" s="2" t="s">
        <v>3437</v>
      </c>
      <c r="C1388" s="2" t="s">
        <v>49</v>
      </c>
      <c r="D1388" s="2" t="s">
        <v>18</v>
      </c>
      <c r="E1388" s="5">
        <v>-27428</v>
      </c>
      <c r="F1388" s="3" t="s">
        <v>81</v>
      </c>
      <c r="G1388" s="3" t="s">
        <v>28</v>
      </c>
      <c r="H1388" s="2" t="s">
        <v>29</v>
      </c>
      <c r="I1388" s="2" t="s">
        <v>3438</v>
      </c>
      <c r="J1388" s="3" t="str">
        <f>HYPERLINK("https://www.boe.es/gazeta/dias/1824/11/25/pdfs/GMD-1824-149.pdf#page=4","Abrir facsímil")</f>
        <v>Abrir facsímil</v>
      </c>
      <c r="K1388" s="3" t="s">
        <v>31</v>
      </c>
    </row>
    <row r="1389" spans="1:11" ht="42" customHeight="1">
      <c r="A1389" s="2" t="s">
        <v>3439</v>
      </c>
      <c r="B1389" s="2" t="s">
        <v>3440</v>
      </c>
      <c r="C1389" s="2" t="s">
        <v>17</v>
      </c>
      <c r="D1389" s="2" t="s">
        <v>590</v>
      </c>
      <c r="E1389" s="5">
        <v>-27515</v>
      </c>
      <c r="F1389" s="3" t="s">
        <v>3441</v>
      </c>
      <c r="G1389" s="3" t="s">
        <v>104</v>
      </c>
      <c r="H1389" s="2" t="s">
        <v>29</v>
      </c>
      <c r="I1389" s="2" t="s">
        <v>3442</v>
      </c>
      <c r="J1389" s="3" t="str">
        <f>HYPERLINK("https://www.boe.es/gazeta/dias/1824/08/30/pdfs/GMD-1824-111E.pdf#page=1","Abrir facsímil")</f>
        <v>Abrir facsímil</v>
      </c>
      <c r="K1389" s="3" t="s">
        <v>31</v>
      </c>
    </row>
    <row r="1390" spans="1:11" ht="42" customHeight="1">
      <c r="A1390" s="2" t="s">
        <v>3443</v>
      </c>
      <c r="B1390" s="2" t="s">
        <v>3444</v>
      </c>
      <c r="C1390" s="2" t="s">
        <v>54</v>
      </c>
      <c r="D1390" s="2" t="s">
        <v>55</v>
      </c>
      <c r="E1390" s="5">
        <v>-27414</v>
      </c>
      <c r="F1390" s="3" t="s">
        <v>179</v>
      </c>
      <c r="G1390" s="3" t="s">
        <v>37</v>
      </c>
      <c r="H1390" s="2" t="s">
        <v>29</v>
      </c>
      <c r="I1390" s="2" t="s">
        <v>3445</v>
      </c>
      <c r="J1390" s="3" t="str">
        <f>HYPERLINK("https://www.boe.es/gazeta/dias/1824/12/09/pdfs/GMD-1824-155.pdf#page=3","Abrir facsímil")</f>
        <v>Abrir facsímil</v>
      </c>
      <c r="K1390" s="3" t="s">
        <v>31</v>
      </c>
    </row>
    <row r="1391" spans="1:11" ht="42" customHeight="1">
      <c r="A1391" s="2" t="s">
        <v>3446</v>
      </c>
      <c r="B1391" s="2" t="s">
        <v>3447</v>
      </c>
      <c r="C1391" s="2" t="s">
        <v>54</v>
      </c>
      <c r="D1391" s="2" t="s">
        <v>55</v>
      </c>
      <c r="E1391" s="5">
        <v>-27622</v>
      </c>
      <c r="F1391" s="3" t="s">
        <v>2440</v>
      </c>
      <c r="G1391" s="3" t="s">
        <v>28</v>
      </c>
      <c r="H1391" s="2" t="s">
        <v>29</v>
      </c>
      <c r="I1391" s="2" t="s">
        <v>3448</v>
      </c>
      <c r="J1391" s="3" t="str">
        <f>HYPERLINK("https://www.boe.es/gazeta/dias/1824/05/15/pdfs/GMD-1824-62.pdf#page=4","Abrir facsímil")</f>
        <v>Abrir facsímil</v>
      </c>
      <c r="K1391" s="3" t="s">
        <v>31</v>
      </c>
    </row>
    <row r="1392" spans="1:11" ht="42" customHeight="1">
      <c r="A1392" s="2" t="s">
        <v>3449</v>
      </c>
      <c r="B1392" s="2" t="s">
        <v>3450</v>
      </c>
      <c r="C1392" s="2" t="s">
        <v>26</v>
      </c>
      <c r="D1392" s="2" t="s">
        <v>18</v>
      </c>
      <c r="E1392" s="5">
        <v>-27440</v>
      </c>
      <c r="F1392" s="3" t="s">
        <v>127</v>
      </c>
      <c r="G1392" s="3" t="s">
        <v>128</v>
      </c>
      <c r="H1392" s="2" t="s">
        <v>29</v>
      </c>
      <c r="I1392" s="2" t="s">
        <v>3451</v>
      </c>
      <c r="J1392" s="3" t="str">
        <f>HYPERLINK("https://www.boe.es/gazeta/dias/1824/11/13/pdfs/GMD-1824-144.pdf#page=3","Abrir facsímil")</f>
        <v>Abrir facsímil</v>
      </c>
      <c r="K1392" s="3" t="s">
        <v>31</v>
      </c>
    </row>
    <row r="1393" spans="1:11" ht="42" customHeight="1">
      <c r="A1393" s="2" t="s">
        <v>3452</v>
      </c>
      <c r="B1393" s="2" t="s">
        <v>3453</v>
      </c>
      <c r="C1393" s="2" t="s">
        <v>301</v>
      </c>
      <c r="D1393" s="2" t="s">
        <v>18</v>
      </c>
      <c r="E1393" s="5">
        <v>-27752</v>
      </c>
      <c r="F1393" s="3" t="s">
        <v>442</v>
      </c>
      <c r="G1393" s="3" t="s">
        <v>28</v>
      </c>
      <c r="H1393" s="2" t="s">
        <v>29</v>
      </c>
      <c r="I1393" s="2" t="s">
        <v>3454</v>
      </c>
      <c r="J1393" s="3" t="str">
        <f>HYPERLINK("https://www.boe.es/gazeta/dias/1824/01/06/pdfs/GMD-1824-3.pdf#page=4","Abrir facsímil")</f>
        <v>Abrir facsímil</v>
      </c>
      <c r="K1393" s="3" t="s">
        <v>31</v>
      </c>
    </row>
    <row r="1394" spans="1:11" ht="42" customHeight="1">
      <c r="A1394" s="2" t="s">
        <v>3455</v>
      </c>
      <c r="B1394" s="2" t="s">
        <v>3456</v>
      </c>
      <c r="C1394" s="2" t="s">
        <v>54</v>
      </c>
      <c r="D1394" s="2" t="s">
        <v>55</v>
      </c>
      <c r="E1394" s="5">
        <v>-27636</v>
      </c>
      <c r="F1394" s="3" t="s">
        <v>910</v>
      </c>
      <c r="G1394" s="3" t="s">
        <v>37</v>
      </c>
      <c r="H1394" s="2" t="s">
        <v>29</v>
      </c>
      <c r="I1394" s="2" t="s">
        <v>3457</v>
      </c>
      <c r="J1394" s="3" t="str">
        <f>HYPERLINK("https://www.boe.es/gazeta/dias/1824/05/01/pdfs/GMD-1824-56.pdf#page=3","Abrir facsímil")</f>
        <v>Abrir facsímil</v>
      </c>
      <c r="K1394" s="3" t="s">
        <v>31</v>
      </c>
    </row>
    <row r="1395" spans="1:11" ht="42" customHeight="1">
      <c r="A1395" s="2" t="s">
        <v>3458</v>
      </c>
      <c r="B1395" s="2" t="s">
        <v>3459</v>
      </c>
      <c r="C1395" s="2" t="s">
        <v>26</v>
      </c>
      <c r="D1395" s="2" t="s">
        <v>18</v>
      </c>
      <c r="E1395" s="5">
        <v>-27552</v>
      </c>
      <c r="F1395" s="3" t="s">
        <v>381</v>
      </c>
      <c r="G1395" s="3" t="s">
        <v>28</v>
      </c>
      <c r="H1395" s="2" t="s">
        <v>29</v>
      </c>
      <c r="I1395" s="2" t="s">
        <v>3460</v>
      </c>
      <c r="J1395" s="3" t="str">
        <f>HYPERLINK("https://www.boe.es/gazeta/dias/1824/07/24/pdfs/GMD-1824-93.pdf#page=4","Abrir facsímil")</f>
        <v>Abrir facsímil</v>
      </c>
      <c r="K1395" s="3" t="s">
        <v>31</v>
      </c>
    </row>
    <row r="1396" spans="1:11" ht="42" customHeight="1">
      <c r="A1396" s="2" t="s">
        <v>3461</v>
      </c>
      <c r="B1396" s="2" t="s">
        <v>3461</v>
      </c>
      <c r="C1396" s="2" t="s">
        <v>301</v>
      </c>
      <c r="D1396" s="2" t="s">
        <v>18</v>
      </c>
      <c r="E1396" s="5">
        <v>-27598</v>
      </c>
      <c r="F1396" s="3" t="s">
        <v>937</v>
      </c>
      <c r="G1396" s="3" t="s">
        <v>28</v>
      </c>
      <c r="H1396" s="2" t="s">
        <v>29</v>
      </c>
      <c r="I1396" s="2" t="s">
        <v>3462</v>
      </c>
      <c r="J1396" s="3" t="str">
        <f>HYPERLINK("https://www.boe.es/gazeta/dias/1824/06/08/pdfs/GMD-1824-73.pdf#page=4","Abrir facsímil")</f>
        <v>Abrir facsímil</v>
      </c>
      <c r="K1396" s="3" t="s">
        <v>31</v>
      </c>
    </row>
    <row r="1397" spans="1:11" ht="42" customHeight="1">
      <c r="A1397" s="2" t="s">
        <v>3463</v>
      </c>
      <c r="B1397" s="2" t="s">
        <v>3463</v>
      </c>
      <c r="C1397" s="2" t="s">
        <v>34</v>
      </c>
      <c r="D1397" s="2" t="s">
        <v>35</v>
      </c>
      <c r="E1397" s="5">
        <v>-27398</v>
      </c>
      <c r="F1397" s="3" t="s">
        <v>387</v>
      </c>
      <c r="G1397" s="3" t="s">
        <v>104</v>
      </c>
      <c r="H1397" s="2" t="s">
        <v>29</v>
      </c>
      <c r="I1397" s="2" t="s">
        <v>3464</v>
      </c>
      <c r="J1397" s="3" t="str">
        <f>HYPERLINK("https://www.boe.es/gazeta/dias/1824/12/25/pdfs/GMD-1824-162.pdf#page=1","Abrir facsímil")</f>
        <v>Abrir facsímil</v>
      </c>
      <c r="K1397" s="3" t="s">
        <v>31</v>
      </c>
    </row>
    <row r="1398" spans="1:11" ht="42" customHeight="1">
      <c r="A1398" s="2" t="s">
        <v>3465</v>
      </c>
      <c r="B1398" s="2" t="s">
        <v>3466</v>
      </c>
      <c r="C1398" s="2" t="s">
        <v>17</v>
      </c>
      <c r="D1398" s="2" t="s">
        <v>18</v>
      </c>
      <c r="E1398" s="5">
        <v>-27601</v>
      </c>
      <c r="F1398" s="3" t="s">
        <v>473</v>
      </c>
      <c r="G1398" s="3" t="s">
        <v>37</v>
      </c>
      <c r="H1398" s="2" t="s">
        <v>29</v>
      </c>
      <c r="I1398" s="2" t="s">
        <v>3467</v>
      </c>
      <c r="J1398" s="3" t="str">
        <f>HYPERLINK("https://www.boe.es/gazeta/dias/1824/06/05/pdfs/GMD-1824-72.pdf#page=3","Abrir facsímil")</f>
        <v>Abrir facsímil</v>
      </c>
      <c r="K1398" s="3" t="s">
        <v>31</v>
      </c>
    </row>
    <row r="1399" spans="1:11" ht="42" customHeight="1">
      <c r="A1399" s="2" t="s">
        <v>3468</v>
      </c>
      <c r="B1399" s="2" t="s">
        <v>3468</v>
      </c>
      <c r="C1399" s="2" t="s">
        <v>34</v>
      </c>
      <c r="D1399" s="2" t="s">
        <v>35</v>
      </c>
      <c r="E1399" s="5">
        <v>-27722</v>
      </c>
      <c r="F1399" s="3" t="s">
        <v>730</v>
      </c>
      <c r="G1399" s="3" t="s">
        <v>731</v>
      </c>
      <c r="H1399" s="2" t="s">
        <v>29</v>
      </c>
      <c r="I1399" s="2" t="s">
        <v>3469</v>
      </c>
      <c r="J1399" s="3" t="str">
        <f>HYPERLINK("https://www.boe.es/gazeta/dias/1824/02/05/pdfs/GMD-1824-17.pdf#page=5","Abrir facsímil")</f>
        <v>Abrir facsímil</v>
      </c>
      <c r="K1399" s="3" t="s">
        <v>31</v>
      </c>
    </row>
    <row r="1400" spans="1:11" ht="42" customHeight="1">
      <c r="A1400" s="2" t="s">
        <v>3470</v>
      </c>
      <c r="B1400" s="2" t="s">
        <v>3471</v>
      </c>
      <c r="C1400" s="2" t="s">
        <v>54</v>
      </c>
      <c r="D1400" s="2" t="s">
        <v>55</v>
      </c>
      <c r="E1400" s="5">
        <v>-27463</v>
      </c>
      <c r="F1400" s="3" t="s">
        <v>409</v>
      </c>
      <c r="G1400" s="3" t="s">
        <v>37</v>
      </c>
      <c r="H1400" s="2" t="s">
        <v>29</v>
      </c>
      <c r="I1400" s="2" t="s">
        <v>3472</v>
      </c>
      <c r="J1400" s="3" t="str">
        <f>HYPERLINK("https://www.boe.es/gazeta/dias/1824/10/21/pdfs/GMD-1824-134.pdf#page=3","Abrir facsímil")</f>
        <v>Abrir facsímil</v>
      </c>
      <c r="K1400" s="3" t="s">
        <v>31</v>
      </c>
    </row>
    <row r="1401" spans="1:11" ht="42" customHeight="1">
      <c r="A1401" s="2" t="s">
        <v>3473</v>
      </c>
      <c r="B1401" s="2" t="s">
        <v>3473</v>
      </c>
      <c r="C1401" s="2" t="s">
        <v>54</v>
      </c>
      <c r="D1401" s="2" t="s">
        <v>55</v>
      </c>
      <c r="E1401" s="5">
        <v>-27444</v>
      </c>
      <c r="F1401" s="3" t="s">
        <v>1134</v>
      </c>
      <c r="G1401" s="3" t="s">
        <v>37</v>
      </c>
      <c r="H1401" s="2" t="s">
        <v>29</v>
      </c>
      <c r="I1401" s="2" t="s">
        <v>3474</v>
      </c>
      <c r="J1401" s="3" t="str">
        <f>HYPERLINK("https://www.boe.es/gazeta/dias/1824/11/09/pdfs/GMD-1824-142.pdf#page=3","Abrir facsímil")</f>
        <v>Abrir facsímil</v>
      </c>
      <c r="K1401" s="3" t="s">
        <v>31</v>
      </c>
    </row>
    <row r="1402" spans="1:11" ht="42" customHeight="1">
      <c r="A1402" s="2" t="s">
        <v>3475</v>
      </c>
      <c r="B1402" s="2" t="s">
        <v>3476</v>
      </c>
      <c r="C1402" s="2" t="s">
        <v>34</v>
      </c>
      <c r="D1402" s="2" t="s">
        <v>35</v>
      </c>
      <c r="E1402" s="5">
        <v>-27454</v>
      </c>
      <c r="F1402" s="3" t="s">
        <v>318</v>
      </c>
      <c r="G1402" s="3" t="s">
        <v>37</v>
      </c>
      <c r="H1402" s="2" t="s">
        <v>29</v>
      </c>
      <c r="I1402" s="2" t="s">
        <v>3477</v>
      </c>
      <c r="J1402" s="3" t="str">
        <f>HYPERLINK("https://www.boe.es/gazeta/dias/1824/10/30/pdfs/GMD-1824-138.pdf#page=3","Abrir facsímil")</f>
        <v>Abrir facsímil</v>
      </c>
      <c r="K1402" s="3" t="s">
        <v>31</v>
      </c>
    </row>
    <row r="1403" spans="1:11" ht="42" customHeight="1">
      <c r="A1403" s="2" t="s">
        <v>3478</v>
      </c>
      <c r="B1403" s="2" t="s">
        <v>3479</v>
      </c>
      <c r="C1403" s="2" t="s">
        <v>54</v>
      </c>
      <c r="D1403" s="2" t="s">
        <v>55</v>
      </c>
      <c r="E1403" s="5">
        <v>-27493</v>
      </c>
      <c r="F1403" s="3" t="s">
        <v>63</v>
      </c>
      <c r="G1403" s="3" t="s">
        <v>64</v>
      </c>
      <c r="H1403" s="2" t="s">
        <v>29</v>
      </c>
      <c r="I1403" s="2" t="s">
        <v>3480</v>
      </c>
      <c r="J1403" s="3" t="str">
        <f>HYPERLINK("https://www.boe.es/gazeta/dias/1824/09/21/pdfs/GMD-1824-121.pdf#page=3","Abrir facsímil")</f>
        <v>Abrir facsímil</v>
      </c>
      <c r="K1403" s="3" t="s">
        <v>31</v>
      </c>
    </row>
    <row r="1404" spans="1:11" ht="42" customHeight="1">
      <c r="A1404" s="2" t="s">
        <v>3481</v>
      </c>
      <c r="B1404" s="2" t="s">
        <v>3482</v>
      </c>
      <c r="C1404" s="2" t="s">
        <v>34</v>
      </c>
      <c r="D1404" s="2" t="s">
        <v>35</v>
      </c>
      <c r="E1404" s="5">
        <v>-27601</v>
      </c>
      <c r="F1404" s="3" t="s">
        <v>473</v>
      </c>
      <c r="G1404" s="3" t="s">
        <v>28</v>
      </c>
      <c r="H1404" s="2" t="s">
        <v>29</v>
      </c>
      <c r="I1404" s="2" t="s">
        <v>3483</v>
      </c>
      <c r="J1404" s="3" t="str">
        <f>HYPERLINK("https://www.boe.es/gazeta/dias/1824/06/05/pdfs/GMD-1824-72.pdf#page=4","Abrir facsímil")</f>
        <v>Abrir facsímil</v>
      </c>
      <c r="K1404" s="3" t="s">
        <v>31</v>
      </c>
    </row>
    <row r="1405" spans="1:11" ht="42" customHeight="1">
      <c r="A1405" s="2" t="s">
        <v>3484</v>
      </c>
      <c r="B1405" s="2" t="s">
        <v>3484</v>
      </c>
      <c r="C1405" s="2" t="s">
        <v>34</v>
      </c>
      <c r="D1405" s="2" t="s">
        <v>35</v>
      </c>
      <c r="E1405" s="5">
        <v>-27731</v>
      </c>
      <c r="F1405" s="3" t="s">
        <v>1284</v>
      </c>
      <c r="G1405" s="3" t="s">
        <v>104</v>
      </c>
      <c r="H1405" s="2" t="s">
        <v>29</v>
      </c>
      <c r="I1405" s="2" t="s">
        <v>3485</v>
      </c>
      <c r="J1405" s="3" t="str">
        <f>HYPERLINK("https://www.boe.es/gazeta/dias/1824/01/27/pdfs/GMD-1824-12.pdf#page=1","Abrir facsímil")</f>
        <v>Abrir facsímil</v>
      </c>
      <c r="K1405" s="3" t="s">
        <v>31</v>
      </c>
    </row>
    <row r="1406" spans="1:11" ht="42" customHeight="1">
      <c r="A1406" s="2" t="s">
        <v>3486</v>
      </c>
      <c r="B1406" s="2" t="s">
        <v>3487</v>
      </c>
      <c r="C1406" s="2" t="s">
        <v>54</v>
      </c>
      <c r="D1406" s="2" t="s">
        <v>55</v>
      </c>
      <c r="E1406" s="5">
        <v>-27724</v>
      </c>
      <c r="F1406" s="3" t="s">
        <v>708</v>
      </c>
      <c r="G1406" s="3" t="s">
        <v>1475</v>
      </c>
      <c r="H1406" s="2" t="s">
        <v>29</v>
      </c>
      <c r="I1406" s="2" t="s">
        <v>3488</v>
      </c>
      <c r="J1406" s="3" t="str">
        <f>HYPERLINK("https://www.boe.es/gazeta/dias/1824/02/03/pdfs/GMD-1824-16.pdf#page=4","Abrir facsímil")</f>
        <v>Abrir facsímil</v>
      </c>
      <c r="K1406" s="3" t="s">
        <v>31</v>
      </c>
    </row>
    <row r="1407" spans="1:11" ht="42" customHeight="1">
      <c r="A1407" s="2" t="s">
        <v>3489</v>
      </c>
      <c r="B1407" s="2" t="s">
        <v>3490</v>
      </c>
      <c r="C1407" s="2" t="s">
        <v>54</v>
      </c>
      <c r="D1407" s="2" t="s">
        <v>55</v>
      </c>
      <c r="E1407" s="5">
        <v>-27736</v>
      </c>
      <c r="F1407" s="3" t="s">
        <v>56</v>
      </c>
      <c r="G1407" s="3" t="s">
        <v>104</v>
      </c>
      <c r="H1407" s="2" t="s">
        <v>29</v>
      </c>
      <c r="I1407" s="2" t="s">
        <v>3491</v>
      </c>
      <c r="J1407" s="3" t="str">
        <f>HYPERLINK("https://www.boe.es/gazeta/dias/1824/01/22/pdfs/GMD-1824-10.pdf#page=1","Abrir facsímil")</f>
        <v>Abrir facsímil</v>
      </c>
      <c r="K1407" s="3" t="s">
        <v>31</v>
      </c>
    </row>
    <row r="1408" spans="1:11" ht="42" customHeight="1">
      <c r="A1408" s="2" t="s">
        <v>3492</v>
      </c>
      <c r="B1408" s="2" t="s">
        <v>3493</v>
      </c>
      <c r="C1408" s="2" t="s">
        <v>26</v>
      </c>
      <c r="D1408" s="2" t="s">
        <v>18</v>
      </c>
      <c r="E1408" s="5">
        <v>-27727</v>
      </c>
      <c r="F1408" s="3" t="s">
        <v>452</v>
      </c>
      <c r="G1408" s="3" t="s">
        <v>28</v>
      </c>
      <c r="H1408" s="2" t="s">
        <v>29</v>
      </c>
      <c r="I1408" s="2" t="s">
        <v>3494</v>
      </c>
      <c r="J1408" s="3" t="str">
        <f>HYPERLINK("https://www.boe.es/gazeta/dias/1824/01/31/pdfs/GMD-1824-14.pdf#page=4","Abrir facsímil")</f>
        <v>Abrir facsímil</v>
      </c>
      <c r="K1408" s="3" t="s">
        <v>31</v>
      </c>
    </row>
    <row r="1409" spans="1:11" ht="42" customHeight="1">
      <c r="A1409" s="2" t="s">
        <v>3495</v>
      </c>
      <c r="B1409" s="2" t="s">
        <v>3495</v>
      </c>
      <c r="C1409" s="2" t="s">
        <v>54</v>
      </c>
      <c r="D1409" s="2" t="s">
        <v>55</v>
      </c>
      <c r="E1409" s="5">
        <v>-27584</v>
      </c>
      <c r="F1409" s="3" t="s">
        <v>68</v>
      </c>
      <c r="G1409" s="3" t="s">
        <v>104</v>
      </c>
      <c r="H1409" s="2" t="s">
        <v>29</v>
      </c>
      <c r="I1409" s="2" t="s">
        <v>3496</v>
      </c>
      <c r="J1409" s="3" t="str">
        <f>HYPERLINK("https://www.boe.es/gazeta/dias/1824/06/22/pdfs/GMD-1824-79.pdf#page=1","Abrir facsímil")</f>
        <v>Abrir facsímil</v>
      </c>
      <c r="K1409" s="3" t="s">
        <v>31</v>
      </c>
    </row>
    <row r="1410" spans="1:11" ht="42" customHeight="1">
      <c r="A1410" s="2" t="s">
        <v>3497</v>
      </c>
      <c r="B1410" s="2" t="s">
        <v>3498</v>
      </c>
      <c r="C1410" s="2" t="s">
        <v>34</v>
      </c>
      <c r="D1410" s="2" t="s">
        <v>35</v>
      </c>
      <c r="E1410" s="5">
        <v>-27580</v>
      </c>
      <c r="F1410" s="3" t="s">
        <v>231</v>
      </c>
      <c r="G1410" s="3" t="s">
        <v>104</v>
      </c>
      <c r="H1410" s="2" t="s">
        <v>29</v>
      </c>
      <c r="I1410" s="2" t="s">
        <v>3499</v>
      </c>
      <c r="J1410" s="3" t="str">
        <f>HYPERLINK("https://www.boe.es/gazeta/dias/1824/06/26/pdfs/GMD-1824-81.pdf#page=1","Abrir facsímil")</f>
        <v>Abrir facsímil</v>
      </c>
      <c r="K1410" s="3" t="s">
        <v>31</v>
      </c>
    </row>
    <row r="1411" spans="1:11" ht="42" customHeight="1">
      <c r="A1411" s="2" t="s">
        <v>3497</v>
      </c>
      <c r="B1411" s="2" t="s">
        <v>3498</v>
      </c>
      <c r="C1411" s="2" t="s">
        <v>26</v>
      </c>
      <c r="D1411" s="2" t="s">
        <v>18</v>
      </c>
      <c r="E1411" s="5">
        <v>-27393</v>
      </c>
      <c r="F1411" s="3" t="s">
        <v>148</v>
      </c>
      <c r="G1411" s="3" t="s">
        <v>37</v>
      </c>
      <c r="H1411" s="2" t="s">
        <v>29</v>
      </c>
      <c r="I1411" s="2" t="s">
        <v>3500</v>
      </c>
      <c r="J1411" s="3" t="str">
        <f>HYPERLINK("https://www.boe.es/gazeta/dias/1824/12/30/pdfs/GMD-1824-164.pdf#page=3","Abrir facsímil")</f>
        <v>Abrir facsímil</v>
      </c>
      <c r="K1411" s="3" t="s">
        <v>31</v>
      </c>
    </row>
    <row r="1412" spans="1:11" ht="42" customHeight="1">
      <c r="A1412" s="2" t="s">
        <v>3501</v>
      </c>
      <c r="B1412" s="2" t="s">
        <v>3502</v>
      </c>
      <c r="C1412" s="2" t="s">
        <v>34</v>
      </c>
      <c r="D1412" s="2" t="s">
        <v>35</v>
      </c>
      <c r="E1412" s="5">
        <v>-27440</v>
      </c>
      <c r="F1412" s="3" t="s">
        <v>127</v>
      </c>
      <c r="G1412" s="3" t="s">
        <v>128</v>
      </c>
      <c r="H1412" s="2" t="s">
        <v>21</v>
      </c>
      <c r="I1412" s="2" t="s">
        <v>3503</v>
      </c>
      <c r="J1412" s="3" t="str">
        <f>HYPERLINK("https://www.boe.es/gazeta/dias/1824/11/13/pdfs/GMD-1824-144.pdf#page=3","Abrir facsímil")</f>
        <v>Abrir facsímil</v>
      </c>
      <c r="K1412" s="3" t="s">
        <v>23</v>
      </c>
    </row>
    <row r="1413" spans="1:11" ht="42" customHeight="1">
      <c r="A1413" s="2" t="s">
        <v>3504</v>
      </c>
      <c r="B1413" s="2" t="s">
        <v>3505</v>
      </c>
      <c r="C1413" s="2" t="s">
        <v>54</v>
      </c>
      <c r="D1413" s="2" t="s">
        <v>55</v>
      </c>
      <c r="E1413" s="5">
        <v>-27493</v>
      </c>
      <c r="F1413" s="3" t="s">
        <v>63</v>
      </c>
      <c r="G1413" s="3" t="s">
        <v>64</v>
      </c>
      <c r="H1413" s="2" t="s">
        <v>29</v>
      </c>
      <c r="I1413" s="2" t="s">
        <v>3506</v>
      </c>
      <c r="J1413" s="3" t="str">
        <f>HYPERLINK("https://www.boe.es/gazeta/dias/1824/09/21/pdfs/GMD-1824-121.pdf#page=3","Abrir facsímil")</f>
        <v>Abrir facsímil</v>
      </c>
      <c r="K1413" s="3" t="s">
        <v>31</v>
      </c>
    </row>
    <row r="1414" spans="1:11" ht="42" customHeight="1">
      <c r="A1414" s="2" t="s">
        <v>3507</v>
      </c>
      <c r="B1414" s="2" t="s">
        <v>3508</v>
      </c>
      <c r="C1414" s="2" t="s">
        <v>34</v>
      </c>
      <c r="D1414" s="2" t="s">
        <v>35</v>
      </c>
      <c r="E1414" s="5">
        <v>-27640</v>
      </c>
      <c r="F1414" s="3" t="s">
        <v>281</v>
      </c>
      <c r="G1414" s="3" t="s">
        <v>28</v>
      </c>
      <c r="H1414" s="2" t="s">
        <v>21</v>
      </c>
      <c r="I1414" s="2" t="s">
        <v>3509</v>
      </c>
      <c r="J1414" s="3" t="str">
        <f>HYPERLINK("https://www.boe.es/gazeta/dias/1824/04/27/pdfs/GMD-1824-54.pdf#page=4","Abrir facsímil")</f>
        <v>Abrir facsímil</v>
      </c>
      <c r="K1414" s="3" t="s">
        <v>23</v>
      </c>
    </row>
    <row r="1415" spans="1:11" ht="42" customHeight="1">
      <c r="A1415" s="2" t="s">
        <v>3510</v>
      </c>
      <c r="B1415" s="2" t="s">
        <v>3511</v>
      </c>
      <c r="C1415" s="2" t="s">
        <v>54</v>
      </c>
      <c r="D1415" s="2" t="s">
        <v>55</v>
      </c>
      <c r="E1415" s="5">
        <v>-27573</v>
      </c>
      <c r="F1415" s="3" t="s">
        <v>390</v>
      </c>
      <c r="G1415" s="3" t="s">
        <v>28</v>
      </c>
      <c r="H1415" s="2" t="s">
        <v>29</v>
      </c>
      <c r="I1415" s="2" t="s">
        <v>3512</v>
      </c>
      <c r="J1415" s="3" t="str">
        <f>HYPERLINK("https://www.boe.es/gazeta/dias/1824/07/03/pdfs/GMD-1824-84.pdf#page=4","Abrir facsímil")</f>
        <v>Abrir facsímil</v>
      </c>
      <c r="K1415" s="3" t="s">
        <v>31</v>
      </c>
    </row>
    <row r="1416" spans="1:11" ht="42" customHeight="1">
      <c r="A1416" s="2" t="s">
        <v>3513</v>
      </c>
      <c r="B1416" s="2" t="s">
        <v>3514</v>
      </c>
      <c r="C1416" s="2" t="s">
        <v>54</v>
      </c>
      <c r="D1416" s="2" t="s">
        <v>55</v>
      </c>
      <c r="E1416" s="5">
        <v>-27395</v>
      </c>
      <c r="F1416" s="3" t="s">
        <v>817</v>
      </c>
      <c r="G1416" s="3" t="s">
        <v>37</v>
      </c>
      <c r="H1416" s="2" t="s">
        <v>21</v>
      </c>
      <c r="I1416" s="2" t="s">
        <v>3515</v>
      </c>
      <c r="J1416" s="3" t="str">
        <f>HYPERLINK("https://www.boe.es/gazeta/dias/1824/12/28/pdfs/GMD-1824-163.pdf#page=3","Abrir facsímil")</f>
        <v>Abrir facsímil</v>
      </c>
      <c r="K1416" s="3" t="s">
        <v>23</v>
      </c>
    </row>
    <row r="1417" spans="1:11" ht="42" customHeight="1">
      <c r="A1417" s="2" t="s">
        <v>3516</v>
      </c>
      <c r="B1417" s="2" t="s">
        <v>3517</v>
      </c>
      <c r="C1417" s="2" t="s">
        <v>17</v>
      </c>
      <c r="D1417" s="2" t="s">
        <v>18</v>
      </c>
      <c r="E1417" s="5">
        <v>-27493</v>
      </c>
      <c r="F1417" s="3" t="s">
        <v>63</v>
      </c>
      <c r="G1417" s="3" t="s">
        <v>64</v>
      </c>
      <c r="H1417" s="2" t="s">
        <v>29</v>
      </c>
      <c r="I1417" s="2" t="s">
        <v>3518</v>
      </c>
      <c r="J1417" s="3" t="str">
        <f>HYPERLINK("https://www.boe.es/gazeta/dias/1824/09/21/pdfs/GMD-1824-121.pdf#page=3","Abrir facsímil")</f>
        <v>Abrir facsímil</v>
      </c>
      <c r="K1417" s="3" t="s">
        <v>31</v>
      </c>
    </row>
    <row r="1418" spans="1:11" ht="42" customHeight="1">
      <c r="A1418" s="2" t="s">
        <v>3519</v>
      </c>
      <c r="B1418" s="2" t="s">
        <v>3520</v>
      </c>
      <c r="C1418" s="2" t="s">
        <v>155</v>
      </c>
      <c r="D1418" s="2" t="s">
        <v>18</v>
      </c>
      <c r="E1418" s="5">
        <v>-27659</v>
      </c>
      <c r="F1418" s="3" t="s">
        <v>215</v>
      </c>
      <c r="G1418" s="3" t="s">
        <v>37</v>
      </c>
      <c r="H1418" s="2" t="s">
        <v>29</v>
      </c>
      <c r="I1418" s="2" t="s">
        <v>3521</v>
      </c>
      <c r="J1418" s="3" t="str">
        <f>HYPERLINK("https://www.boe.es/gazeta/dias/1824/04/08/pdfs/GMD-1824-46.pdf#page=3","Abrir facsímil")</f>
        <v>Abrir facsímil</v>
      </c>
      <c r="K1418" s="3" t="s">
        <v>31</v>
      </c>
    </row>
    <row r="1419" spans="1:11" ht="42" customHeight="1">
      <c r="A1419" s="2" t="s">
        <v>3522</v>
      </c>
      <c r="B1419" s="2" t="s">
        <v>3523</v>
      </c>
      <c r="C1419" s="2" t="s">
        <v>49</v>
      </c>
      <c r="D1419" s="2" t="s">
        <v>18</v>
      </c>
      <c r="E1419" s="5">
        <v>-27659</v>
      </c>
      <c r="F1419" s="3" t="s">
        <v>215</v>
      </c>
      <c r="G1419" s="3" t="s">
        <v>28</v>
      </c>
      <c r="H1419" s="2" t="s">
        <v>29</v>
      </c>
      <c r="I1419" s="2" t="s">
        <v>3524</v>
      </c>
      <c r="J1419" s="3" t="str">
        <f>HYPERLINK("https://www.boe.es/gazeta/dias/1824/04/08/pdfs/GMD-1824-46.pdf#page=4","Abrir facsímil")</f>
        <v>Abrir facsímil</v>
      </c>
      <c r="K1419" s="3" t="s">
        <v>31</v>
      </c>
    </row>
    <row r="1420" spans="1:11" ht="42" customHeight="1">
      <c r="A1420" s="2" t="s">
        <v>3525</v>
      </c>
      <c r="B1420" s="2" t="s">
        <v>3526</v>
      </c>
      <c r="C1420" s="2" t="s">
        <v>54</v>
      </c>
      <c r="D1420" s="2" t="s">
        <v>55</v>
      </c>
      <c r="E1420" s="5">
        <v>-27601</v>
      </c>
      <c r="F1420" s="3" t="s">
        <v>473</v>
      </c>
      <c r="G1420" s="3" t="s">
        <v>37</v>
      </c>
      <c r="H1420" s="2" t="s">
        <v>29</v>
      </c>
      <c r="I1420" s="2" t="s">
        <v>3527</v>
      </c>
      <c r="J1420" s="3" t="str">
        <f>HYPERLINK("https://www.boe.es/gazeta/dias/1824/06/05/pdfs/GMD-1824-72.pdf#page=3","Abrir facsímil")</f>
        <v>Abrir facsímil</v>
      </c>
      <c r="K1420" s="3" t="s">
        <v>31</v>
      </c>
    </row>
    <row r="1421" spans="1:11" ht="42" customHeight="1">
      <c r="A1421" s="2" t="s">
        <v>3528</v>
      </c>
      <c r="B1421" s="2" t="s">
        <v>3529</v>
      </c>
      <c r="C1421" s="2" t="s">
        <v>26</v>
      </c>
      <c r="D1421" s="2" t="s">
        <v>18</v>
      </c>
      <c r="E1421" s="5">
        <v>-27652</v>
      </c>
      <c r="F1421" s="3" t="s">
        <v>692</v>
      </c>
      <c r="G1421" s="3" t="s">
        <v>28</v>
      </c>
      <c r="H1421" s="2" t="s">
        <v>29</v>
      </c>
      <c r="I1421" s="2" t="s">
        <v>3530</v>
      </c>
      <c r="J1421" s="3" t="str">
        <f>HYPERLINK("https://www.boe.es/gazeta/dias/1824/04/15/pdfs/GMD-1824-49.pdf#page=4","Abrir facsímil")</f>
        <v>Abrir facsímil</v>
      </c>
      <c r="K1421" s="3" t="s">
        <v>31</v>
      </c>
    </row>
    <row r="1422" spans="1:11" ht="42" customHeight="1">
      <c r="A1422" s="2" t="s">
        <v>3531</v>
      </c>
      <c r="B1422" s="2" t="s">
        <v>3532</v>
      </c>
      <c r="C1422" s="2" t="s">
        <v>26</v>
      </c>
      <c r="D1422" s="2" t="s">
        <v>18</v>
      </c>
      <c r="E1422" s="5">
        <v>-27652</v>
      </c>
      <c r="F1422" s="3" t="s">
        <v>692</v>
      </c>
      <c r="G1422" s="3" t="s">
        <v>28</v>
      </c>
      <c r="H1422" s="2" t="s">
        <v>29</v>
      </c>
      <c r="I1422" s="2" t="s">
        <v>3533</v>
      </c>
      <c r="J1422" s="3" t="str">
        <f>HYPERLINK("https://www.boe.es/gazeta/dias/1824/04/15/pdfs/GMD-1824-49.pdf#page=4","Abrir facsímil")</f>
        <v>Abrir facsímil</v>
      </c>
      <c r="K1422" s="3" t="s">
        <v>31</v>
      </c>
    </row>
    <row r="1423" spans="1:11" ht="42" customHeight="1">
      <c r="A1423" s="2" t="s">
        <v>3534</v>
      </c>
      <c r="B1423" s="2" t="s">
        <v>3535</v>
      </c>
      <c r="C1423" s="2" t="s">
        <v>54</v>
      </c>
      <c r="D1423" s="2" t="s">
        <v>55</v>
      </c>
      <c r="E1423" s="5">
        <v>-27757</v>
      </c>
      <c r="F1423" s="3" t="s">
        <v>235</v>
      </c>
      <c r="G1423" s="3" t="s">
        <v>37</v>
      </c>
      <c r="H1423" s="2" t="s">
        <v>29</v>
      </c>
      <c r="I1423" s="2" t="s">
        <v>3536</v>
      </c>
      <c r="J1423" s="3" t="str">
        <f>HYPERLINK("https://www.boe.es/gazeta/dias/1824/01/01/pdfs/GMD-1824-1.pdf#page=3","Abrir facsímil")</f>
        <v>Abrir facsímil</v>
      </c>
      <c r="K1423" s="3" t="s">
        <v>31</v>
      </c>
    </row>
    <row r="1424" spans="1:11" ht="42" customHeight="1">
      <c r="A1424" s="2" t="s">
        <v>3537</v>
      </c>
      <c r="B1424" s="2" t="s">
        <v>3538</v>
      </c>
      <c r="C1424" s="2" t="s">
        <v>54</v>
      </c>
      <c r="D1424" s="2" t="s">
        <v>55</v>
      </c>
      <c r="E1424" s="5">
        <v>-27738</v>
      </c>
      <c r="F1424" s="3" t="s">
        <v>517</v>
      </c>
      <c r="G1424" s="3" t="s">
        <v>28</v>
      </c>
      <c r="H1424" s="2" t="s">
        <v>29</v>
      </c>
      <c r="I1424" s="2" t="s">
        <v>3539</v>
      </c>
      <c r="J1424" s="3" t="str">
        <f>HYPERLINK("https://www.boe.es/gazeta/dias/1824/01/20/pdfs/GMD-1824-9.pdf#page=4","Abrir facsímil")</f>
        <v>Abrir facsímil</v>
      </c>
      <c r="K1424" s="3" t="s">
        <v>31</v>
      </c>
    </row>
    <row r="1425" spans="1:11" ht="42" customHeight="1">
      <c r="A1425" s="2" t="s">
        <v>3537</v>
      </c>
      <c r="B1425" s="2" t="s">
        <v>3538</v>
      </c>
      <c r="C1425" s="2" t="s">
        <v>54</v>
      </c>
      <c r="D1425" s="2" t="s">
        <v>55</v>
      </c>
      <c r="E1425" s="5">
        <v>-27647</v>
      </c>
      <c r="F1425" s="3" t="s">
        <v>498</v>
      </c>
      <c r="G1425" s="3" t="s">
        <v>104</v>
      </c>
      <c r="H1425" s="2" t="s">
        <v>29</v>
      </c>
      <c r="I1425" s="2" t="s">
        <v>3540</v>
      </c>
      <c r="J1425" s="3" t="str">
        <f>HYPERLINK("https://www.boe.es/gazeta/dias/1824/04/20/pdfs/GMD-1824-51.pdf#page=1","Abrir facsímil")</f>
        <v>Abrir facsímil</v>
      </c>
      <c r="K1425" s="3" t="s">
        <v>31</v>
      </c>
    </row>
    <row r="1426" spans="1:11" ht="42" customHeight="1">
      <c r="A1426" s="2" t="s">
        <v>3541</v>
      </c>
      <c r="B1426" s="2" t="s">
        <v>3542</v>
      </c>
      <c r="C1426" s="2" t="s">
        <v>34</v>
      </c>
      <c r="D1426" s="2" t="s">
        <v>35</v>
      </c>
      <c r="E1426" s="5">
        <v>-27703</v>
      </c>
      <c r="F1426" s="3" t="s">
        <v>870</v>
      </c>
      <c r="G1426" s="3" t="s">
        <v>37</v>
      </c>
      <c r="H1426" s="2" t="s">
        <v>29</v>
      </c>
      <c r="I1426" s="2" t="s">
        <v>3543</v>
      </c>
      <c r="J1426" s="3" t="str">
        <f>HYPERLINK("https://www.boe.es/gazeta/dias/1824/02/24/pdfs/GMD-1824-25.pdf#page=3","Abrir facsímil")</f>
        <v>Abrir facsímil</v>
      </c>
      <c r="K1426" s="3" t="s">
        <v>31</v>
      </c>
    </row>
    <row r="1427" spans="1:11" ht="42" customHeight="1">
      <c r="A1427" s="2" t="s">
        <v>3544</v>
      </c>
      <c r="B1427" s="2" t="s">
        <v>3545</v>
      </c>
      <c r="C1427" s="2" t="s">
        <v>49</v>
      </c>
      <c r="D1427" s="2" t="s">
        <v>18</v>
      </c>
      <c r="E1427" s="5">
        <v>-27566</v>
      </c>
      <c r="F1427" s="3" t="s">
        <v>183</v>
      </c>
      <c r="G1427" s="3" t="s">
        <v>28</v>
      </c>
      <c r="H1427" s="2" t="s">
        <v>29</v>
      </c>
      <c r="I1427" s="2" t="s">
        <v>3546</v>
      </c>
      <c r="J1427" s="3" t="str">
        <f>HYPERLINK("https://www.boe.es/gazeta/dias/1824/07/10/pdfs/GMD-1824-87.pdf#page=4","Abrir facsímil")</f>
        <v>Abrir facsímil</v>
      </c>
      <c r="K1427" s="3" t="s">
        <v>31</v>
      </c>
    </row>
    <row r="1428" spans="1:11" ht="42" customHeight="1">
      <c r="A1428" s="2" t="s">
        <v>3547</v>
      </c>
      <c r="B1428" s="2" t="s">
        <v>3548</v>
      </c>
      <c r="C1428" s="2" t="s">
        <v>54</v>
      </c>
      <c r="D1428" s="2" t="s">
        <v>55</v>
      </c>
      <c r="E1428" s="5">
        <v>-27566</v>
      </c>
      <c r="F1428" s="3" t="s">
        <v>183</v>
      </c>
      <c r="G1428" s="3" t="s">
        <v>37</v>
      </c>
      <c r="H1428" s="2" t="s">
        <v>29</v>
      </c>
      <c r="I1428" s="2" t="s">
        <v>3549</v>
      </c>
      <c r="J1428" s="3" t="str">
        <f>HYPERLINK("https://www.boe.es/gazeta/dias/1824/07/10/pdfs/GMD-1824-87.pdf#page=3","Abrir facsímil")</f>
        <v>Abrir facsímil</v>
      </c>
      <c r="K1428" s="3" t="s">
        <v>31</v>
      </c>
    </row>
    <row r="1429" spans="1:11" ht="42" customHeight="1">
      <c r="A1429" s="2" t="s">
        <v>3550</v>
      </c>
      <c r="B1429" s="2" t="s">
        <v>3551</v>
      </c>
      <c r="C1429" s="2" t="s">
        <v>54</v>
      </c>
      <c r="D1429" s="2" t="s">
        <v>55</v>
      </c>
      <c r="E1429" s="5">
        <v>-27489</v>
      </c>
      <c r="F1429" s="3" t="s">
        <v>59</v>
      </c>
      <c r="G1429" s="3" t="s">
        <v>28</v>
      </c>
      <c r="H1429" s="2" t="s">
        <v>29</v>
      </c>
      <c r="I1429" s="2" t="s">
        <v>3552</v>
      </c>
      <c r="J1429" s="3" t="str">
        <f>HYPERLINK("https://www.boe.es/gazeta/dias/1824/09/25/pdfs/GMD-1824-123.pdf#page=4","Abrir facsímil")</f>
        <v>Abrir facsímil</v>
      </c>
      <c r="K1429" s="3" t="s">
        <v>31</v>
      </c>
    </row>
    <row r="1430" spans="1:11" ht="42" customHeight="1">
      <c r="A1430" s="2" t="s">
        <v>3553</v>
      </c>
      <c r="B1430" s="2" t="s">
        <v>3554</v>
      </c>
      <c r="C1430" s="2" t="s">
        <v>17</v>
      </c>
      <c r="D1430" s="2" t="s">
        <v>18</v>
      </c>
      <c r="E1430" s="5">
        <v>-27489</v>
      </c>
      <c r="F1430" s="3" t="s">
        <v>59</v>
      </c>
      <c r="G1430" s="3" t="s">
        <v>37</v>
      </c>
      <c r="H1430" s="2" t="s">
        <v>29</v>
      </c>
      <c r="I1430" s="2" t="s">
        <v>3555</v>
      </c>
      <c r="J1430" s="3" t="str">
        <f>HYPERLINK("https://www.boe.es/gazeta/dias/1824/09/25/pdfs/GMD-1824-123.pdf#page=3","Abrir facsímil")</f>
        <v>Abrir facsímil</v>
      </c>
      <c r="K1430" s="3" t="s">
        <v>31</v>
      </c>
    </row>
    <row r="1431" spans="1:11" ht="42" customHeight="1">
      <c r="A1431" s="2" t="s">
        <v>3553</v>
      </c>
      <c r="B1431" s="2" t="s">
        <v>3554</v>
      </c>
      <c r="C1431" s="2" t="s">
        <v>54</v>
      </c>
      <c r="D1431" s="2" t="s">
        <v>55</v>
      </c>
      <c r="E1431" s="5">
        <v>-27400</v>
      </c>
      <c r="F1431" s="3" t="s">
        <v>108</v>
      </c>
      <c r="G1431" s="3" t="s">
        <v>28</v>
      </c>
      <c r="H1431" s="2" t="s">
        <v>29</v>
      </c>
      <c r="I1431" s="2" t="s">
        <v>3556</v>
      </c>
      <c r="J1431" s="3" t="str">
        <f>HYPERLINK("https://www.boe.es/gazeta/dias/1824/12/23/pdfs/GMD-1824-161.pdf#page=4","Abrir facsímil")</f>
        <v>Abrir facsímil</v>
      </c>
      <c r="K1431" s="3" t="s">
        <v>31</v>
      </c>
    </row>
    <row r="1432" spans="1:11" ht="42" customHeight="1">
      <c r="A1432" s="2" t="s">
        <v>3557</v>
      </c>
      <c r="B1432" s="2" t="s">
        <v>3558</v>
      </c>
      <c r="C1432" s="2" t="s">
        <v>17</v>
      </c>
      <c r="D1432" s="2" t="s">
        <v>18</v>
      </c>
      <c r="E1432" s="5">
        <v>-27472</v>
      </c>
      <c r="F1432" s="3" t="s">
        <v>459</v>
      </c>
      <c r="G1432" s="3" t="s">
        <v>212</v>
      </c>
      <c r="H1432" s="2" t="s">
        <v>29</v>
      </c>
      <c r="I1432" s="2" t="s">
        <v>3559</v>
      </c>
      <c r="J1432" s="3" t="str">
        <f>HYPERLINK("https://www.boe.es/gazeta/dias/1824/10/12/pdfs/GMD-1824-130.pdf#page=6","Abrir facsímil")</f>
        <v>Abrir facsímil</v>
      </c>
      <c r="K1432" s="3" t="s">
        <v>31</v>
      </c>
    </row>
    <row r="1433" spans="1:11" ht="42" customHeight="1">
      <c r="A1433" s="2" t="s">
        <v>3557</v>
      </c>
      <c r="B1433" s="2" t="s">
        <v>3558</v>
      </c>
      <c r="C1433" s="2" t="s">
        <v>34</v>
      </c>
      <c r="D1433" s="2" t="s">
        <v>35</v>
      </c>
      <c r="E1433" s="5">
        <v>-27449</v>
      </c>
      <c r="F1433" s="3" t="s">
        <v>360</v>
      </c>
      <c r="G1433" s="3" t="s">
        <v>28</v>
      </c>
      <c r="H1433" s="2" t="s">
        <v>29</v>
      </c>
      <c r="I1433" s="2" t="s">
        <v>3560</v>
      </c>
      <c r="J1433" s="3" t="str">
        <f>HYPERLINK("https://www.boe.es/gazeta/dias/1824/11/04/pdfs/GMD-1824-140.pdf#page=4","Abrir facsímil")</f>
        <v>Abrir facsímil</v>
      </c>
      <c r="K1433" s="3" t="s">
        <v>31</v>
      </c>
    </row>
    <row r="1434" spans="1:11" ht="42" customHeight="1">
      <c r="A1434" s="2" t="s">
        <v>3561</v>
      </c>
      <c r="B1434" s="2" t="s">
        <v>3562</v>
      </c>
      <c r="C1434" s="2" t="s">
        <v>54</v>
      </c>
      <c r="D1434" s="2" t="s">
        <v>55</v>
      </c>
      <c r="E1434" s="5">
        <v>-27409</v>
      </c>
      <c r="F1434" s="3" t="s">
        <v>85</v>
      </c>
      <c r="G1434" s="3" t="s">
        <v>28</v>
      </c>
      <c r="H1434" s="2" t="s">
        <v>29</v>
      </c>
      <c r="I1434" s="2" t="s">
        <v>3563</v>
      </c>
      <c r="J1434" s="3" t="str">
        <f>HYPERLINK("https://www.boe.es/gazeta/dias/1824/12/14/pdfs/GMD-1824-157.pdf#page=4","Abrir facsímil")</f>
        <v>Abrir facsímil</v>
      </c>
      <c r="K1434" s="3" t="s">
        <v>31</v>
      </c>
    </row>
    <row r="1435" spans="1:11" ht="42" customHeight="1">
      <c r="A1435" s="2" t="s">
        <v>3564</v>
      </c>
      <c r="B1435" s="2" t="s">
        <v>3565</v>
      </c>
      <c r="C1435" s="2" t="s">
        <v>54</v>
      </c>
      <c r="D1435" s="2" t="s">
        <v>55</v>
      </c>
      <c r="E1435" s="5">
        <v>-27493</v>
      </c>
      <c r="F1435" s="3" t="s">
        <v>63</v>
      </c>
      <c r="G1435" s="3" t="s">
        <v>64</v>
      </c>
      <c r="H1435" s="2" t="s">
        <v>29</v>
      </c>
      <c r="I1435" s="2" t="s">
        <v>3566</v>
      </c>
      <c r="J1435" s="3" t="str">
        <f>HYPERLINK("https://www.boe.es/gazeta/dias/1824/09/21/pdfs/GMD-1824-121.pdf#page=3","Abrir facsímil")</f>
        <v>Abrir facsímil</v>
      </c>
      <c r="K1435" s="3" t="s">
        <v>31</v>
      </c>
    </row>
    <row r="1436" spans="1:11" ht="42" customHeight="1">
      <c r="A1436" s="2" t="s">
        <v>3564</v>
      </c>
      <c r="B1436" s="2" t="s">
        <v>3565</v>
      </c>
      <c r="C1436" s="2" t="s">
        <v>54</v>
      </c>
      <c r="D1436" s="2" t="s">
        <v>55</v>
      </c>
      <c r="E1436" s="5">
        <v>-27489</v>
      </c>
      <c r="F1436" s="3" t="s">
        <v>59</v>
      </c>
      <c r="G1436" s="3" t="s">
        <v>28</v>
      </c>
      <c r="H1436" s="2" t="s">
        <v>29</v>
      </c>
      <c r="I1436" s="2" t="s">
        <v>3567</v>
      </c>
      <c r="J1436" s="3" t="str">
        <f>HYPERLINK("https://www.boe.es/gazeta/dias/1824/09/25/pdfs/GMD-1824-123.pdf#page=4","Abrir facsímil")</f>
        <v>Abrir facsímil</v>
      </c>
      <c r="K1436" s="3" t="s">
        <v>31</v>
      </c>
    </row>
    <row r="1437" spans="1:11" ht="42" customHeight="1">
      <c r="A1437" s="2" t="s">
        <v>3564</v>
      </c>
      <c r="B1437" s="2" t="s">
        <v>3565</v>
      </c>
      <c r="C1437" s="2" t="s">
        <v>54</v>
      </c>
      <c r="D1437" s="2" t="s">
        <v>55</v>
      </c>
      <c r="E1437" s="5">
        <v>-27409</v>
      </c>
      <c r="F1437" s="3" t="s">
        <v>85</v>
      </c>
      <c r="G1437" s="3" t="s">
        <v>28</v>
      </c>
      <c r="H1437" s="2" t="s">
        <v>29</v>
      </c>
      <c r="I1437" s="2" t="s">
        <v>3568</v>
      </c>
      <c r="J1437" s="3" t="str">
        <f>HYPERLINK("https://www.boe.es/gazeta/dias/1824/12/14/pdfs/GMD-1824-157.pdf#page=4","Abrir facsímil")</f>
        <v>Abrir facsímil</v>
      </c>
      <c r="K1437" s="3" t="s">
        <v>31</v>
      </c>
    </row>
    <row r="1438" spans="1:11" ht="42" customHeight="1">
      <c r="A1438" s="2" t="s">
        <v>3569</v>
      </c>
      <c r="B1438" s="2" t="s">
        <v>3570</v>
      </c>
      <c r="C1438" s="2" t="s">
        <v>54</v>
      </c>
      <c r="D1438" s="2" t="s">
        <v>55</v>
      </c>
      <c r="E1438" s="5">
        <v>-27493</v>
      </c>
      <c r="F1438" s="3" t="s">
        <v>63</v>
      </c>
      <c r="G1438" s="3" t="s">
        <v>64</v>
      </c>
      <c r="H1438" s="2" t="s">
        <v>29</v>
      </c>
      <c r="I1438" s="2" t="s">
        <v>3571</v>
      </c>
      <c r="J1438" s="3" t="str">
        <f>HYPERLINK("https://www.boe.es/gazeta/dias/1824/09/21/pdfs/GMD-1824-121.pdf#page=3","Abrir facsímil")</f>
        <v>Abrir facsímil</v>
      </c>
      <c r="K1438" s="3" t="s">
        <v>31</v>
      </c>
    </row>
    <row r="1439" spans="1:11" ht="42" customHeight="1">
      <c r="A1439" s="2" t="s">
        <v>3572</v>
      </c>
      <c r="B1439" s="2" t="s">
        <v>3573</v>
      </c>
      <c r="C1439" s="2" t="s">
        <v>54</v>
      </c>
      <c r="D1439" s="2" t="s">
        <v>55</v>
      </c>
      <c r="E1439" s="5">
        <v>-27493</v>
      </c>
      <c r="F1439" s="3" t="s">
        <v>63</v>
      </c>
      <c r="G1439" s="3" t="s">
        <v>64</v>
      </c>
      <c r="H1439" s="2" t="s">
        <v>29</v>
      </c>
      <c r="I1439" s="2" t="s">
        <v>3574</v>
      </c>
      <c r="J1439" s="3" t="str">
        <f>HYPERLINK("https://www.boe.es/gazeta/dias/1824/09/21/pdfs/GMD-1824-121.pdf#page=3","Abrir facsímil")</f>
        <v>Abrir facsímil</v>
      </c>
      <c r="K1439" s="3" t="s">
        <v>31</v>
      </c>
    </row>
    <row r="1440" spans="1:11" ht="42" customHeight="1">
      <c r="A1440" s="2" t="s">
        <v>3575</v>
      </c>
      <c r="B1440" s="2" t="s">
        <v>3576</v>
      </c>
      <c r="C1440" s="2" t="s">
        <v>155</v>
      </c>
      <c r="D1440" s="2" t="s">
        <v>18</v>
      </c>
      <c r="E1440" s="5">
        <v>-27547</v>
      </c>
      <c r="F1440" s="3" t="s">
        <v>156</v>
      </c>
      <c r="G1440" s="3" t="s">
        <v>28</v>
      </c>
      <c r="H1440" s="2" t="s">
        <v>29</v>
      </c>
      <c r="I1440" s="2" t="s">
        <v>3577</v>
      </c>
      <c r="J1440" s="3" t="str">
        <f>HYPERLINK("https://www.boe.es/gazeta/dias/1824/07/29/pdfs/GMD-1824-95.pdf#page=4","Abrir facsímil")</f>
        <v>Abrir facsímil</v>
      </c>
      <c r="K1440" s="3" t="s">
        <v>31</v>
      </c>
    </row>
    <row r="1441" spans="1:11" ht="42" customHeight="1">
      <c r="A1441" s="2" t="s">
        <v>3578</v>
      </c>
      <c r="B1441" s="2" t="s">
        <v>3579</v>
      </c>
      <c r="C1441" s="2" t="s">
        <v>17</v>
      </c>
      <c r="D1441" s="2" t="s">
        <v>18</v>
      </c>
      <c r="E1441" s="5">
        <v>-27526</v>
      </c>
      <c r="F1441" s="3" t="s">
        <v>144</v>
      </c>
      <c r="G1441" s="3" t="s">
        <v>28</v>
      </c>
      <c r="H1441" s="2" t="s">
        <v>29</v>
      </c>
      <c r="I1441" s="2" t="s">
        <v>3580</v>
      </c>
      <c r="J1441" s="3" t="str">
        <f>HYPERLINK("https://www.boe.es/gazeta/dias/1824/08/19/pdfs/GMD-1824-104.pdf#page=4","Abrir facsímil")</f>
        <v>Abrir facsímil</v>
      </c>
      <c r="K1441" s="3" t="s">
        <v>31</v>
      </c>
    </row>
    <row r="1442" spans="1:11" ht="42" customHeight="1">
      <c r="A1442" s="2" t="s">
        <v>3578</v>
      </c>
      <c r="B1442" s="2" t="s">
        <v>3579</v>
      </c>
      <c r="C1442" s="2" t="s">
        <v>54</v>
      </c>
      <c r="D1442" s="2" t="s">
        <v>55</v>
      </c>
      <c r="E1442" s="5">
        <v>-27400</v>
      </c>
      <c r="F1442" s="3" t="s">
        <v>108</v>
      </c>
      <c r="G1442" s="3" t="s">
        <v>28</v>
      </c>
      <c r="H1442" s="2" t="s">
        <v>29</v>
      </c>
      <c r="I1442" s="2" t="s">
        <v>3581</v>
      </c>
      <c r="J1442" s="3" t="str">
        <f>HYPERLINK("https://www.boe.es/gazeta/dias/1824/12/23/pdfs/GMD-1824-161.pdf#page=4","Abrir facsímil")</f>
        <v>Abrir facsímil</v>
      </c>
      <c r="K1442" s="3" t="s">
        <v>31</v>
      </c>
    </row>
    <row r="1443" spans="1:11" ht="42" customHeight="1">
      <c r="A1443" s="2" t="s">
        <v>3582</v>
      </c>
      <c r="B1443" s="2" t="s">
        <v>3583</v>
      </c>
      <c r="C1443" s="2" t="s">
        <v>34</v>
      </c>
      <c r="D1443" s="2" t="s">
        <v>35</v>
      </c>
      <c r="E1443" s="5">
        <v>-27745</v>
      </c>
      <c r="F1443" s="3" t="s">
        <v>1104</v>
      </c>
      <c r="G1443" s="3" t="s">
        <v>3584</v>
      </c>
      <c r="H1443" s="2" t="s">
        <v>29</v>
      </c>
      <c r="I1443" s="2" t="s">
        <v>3585</v>
      </c>
      <c r="J1443" s="3" t="str">
        <f>HYPERLINK("https://www.boe.es/gazeta/dias/1824/01/13/pdfs/GMD-1824-6.pdf#page=2","Abrir facsímil")</f>
        <v>Abrir facsímil</v>
      </c>
      <c r="K1443" s="3" t="s">
        <v>31</v>
      </c>
    </row>
    <row r="1444" spans="1:11" ht="42" customHeight="1">
      <c r="A1444" s="2" t="s">
        <v>3582</v>
      </c>
      <c r="B1444" s="2" t="s">
        <v>3583</v>
      </c>
      <c r="C1444" s="2" t="s">
        <v>49</v>
      </c>
      <c r="D1444" s="2" t="s">
        <v>18</v>
      </c>
      <c r="E1444" s="5">
        <v>-27722</v>
      </c>
      <c r="F1444" s="3" t="s">
        <v>730</v>
      </c>
      <c r="G1444" s="3" t="s">
        <v>212</v>
      </c>
      <c r="H1444" s="2" t="s">
        <v>29</v>
      </c>
      <c r="I1444" s="2" t="s">
        <v>3586</v>
      </c>
      <c r="J1444" s="3" t="str">
        <f>HYPERLINK("https://www.boe.es/gazeta/dias/1824/02/05/pdfs/GMD-1824-17.pdf#page=6","Abrir facsímil")</f>
        <v>Abrir facsímil</v>
      </c>
      <c r="K1444" s="3" t="s">
        <v>31</v>
      </c>
    </row>
    <row r="1445" spans="1:11" ht="42" customHeight="1">
      <c r="A1445" s="2" t="s">
        <v>3582</v>
      </c>
      <c r="B1445" s="2" t="s">
        <v>3583</v>
      </c>
      <c r="C1445" s="2" t="s">
        <v>34</v>
      </c>
      <c r="D1445" s="2" t="s">
        <v>35</v>
      </c>
      <c r="E1445" s="5">
        <v>-27713</v>
      </c>
      <c r="F1445" s="3" t="s">
        <v>371</v>
      </c>
      <c r="G1445" s="3" t="s">
        <v>28</v>
      </c>
      <c r="H1445" s="2" t="s">
        <v>29</v>
      </c>
      <c r="I1445" s="2" t="s">
        <v>3587</v>
      </c>
      <c r="J1445" s="3" t="str">
        <f>HYPERLINK("https://www.boe.es/gazeta/dias/1824/02/14/pdfs/GMD-1824-21.pdf#page=4","Abrir facsímil")</f>
        <v>Abrir facsímil</v>
      </c>
      <c r="K1445" s="3" t="s">
        <v>31</v>
      </c>
    </row>
    <row r="1446" spans="1:11" ht="42" customHeight="1">
      <c r="A1446" s="2" t="s">
        <v>3582</v>
      </c>
      <c r="B1446" s="2" t="s">
        <v>3583</v>
      </c>
      <c r="C1446" s="2" t="s">
        <v>54</v>
      </c>
      <c r="D1446" s="2" t="s">
        <v>55</v>
      </c>
      <c r="E1446" s="5">
        <v>-27696</v>
      </c>
      <c r="F1446" s="3" t="s">
        <v>872</v>
      </c>
      <c r="G1446" s="3" t="s">
        <v>28</v>
      </c>
      <c r="H1446" s="2" t="s">
        <v>29</v>
      </c>
      <c r="I1446" s="2" t="s">
        <v>3588</v>
      </c>
      <c r="J1446" s="3" t="str">
        <f>HYPERLINK("https://www.boe.es/gazeta/dias/1824/03/02/pdfs/GMD-1824-28.pdf#page=4","Abrir facsímil")</f>
        <v>Abrir facsímil</v>
      </c>
      <c r="K1446" s="3" t="s">
        <v>31</v>
      </c>
    </row>
    <row r="1447" spans="1:11" ht="42" customHeight="1">
      <c r="A1447" s="2" t="s">
        <v>3582</v>
      </c>
      <c r="B1447" s="2" t="s">
        <v>3583</v>
      </c>
      <c r="C1447" s="2" t="s">
        <v>34</v>
      </c>
      <c r="D1447" s="2" t="s">
        <v>35</v>
      </c>
      <c r="E1447" s="5">
        <v>-27629</v>
      </c>
      <c r="F1447" s="3" t="s">
        <v>429</v>
      </c>
      <c r="G1447" s="3" t="s">
        <v>28</v>
      </c>
      <c r="H1447" s="2" t="s">
        <v>29</v>
      </c>
      <c r="I1447" s="2" t="s">
        <v>3589</v>
      </c>
      <c r="J1447" s="3" t="str">
        <f>HYPERLINK("https://www.boe.es/gazeta/dias/1824/05/08/pdfs/GMD-1824-59.pdf#page=4","Abrir facsímil")</f>
        <v>Abrir facsímil</v>
      </c>
      <c r="K1447" s="3" t="s">
        <v>31</v>
      </c>
    </row>
    <row r="1448" spans="1:11" ht="42" customHeight="1">
      <c r="A1448" s="2" t="s">
        <v>3582</v>
      </c>
      <c r="B1448" s="2" t="s">
        <v>3583</v>
      </c>
      <c r="C1448" s="2" t="s">
        <v>34</v>
      </c>
      <c r="D1448" s="2" t="s">
        <v>35</v>
      </c>
      <c r="E1448" s="5">
        <v>-27517</v>
      </c>
      <c r="F1448" s="3" t="s">
        <v>173</v>
      </c>
      <c r="G1448" s="3" t="s">
        <v>37</v>
      </c>
      <c r="H1448" s="2" t="s">
        <v>29</v>
      </c>
      <c r="I1448" s="2" t="s">
        <v>3590</v>
      </c>
      <c r="J1448" s="3" t="str">
        <f>HYPERLINK("https://www.boe.es/gazeta/dias/1824/08/28/pdfs/GMD-1824-110.pdf#page=3","Abrir facsímil")</f>
        <v>Abrir facsímil</v>
      </c>
      <c r="K1448" s="3" t="s">
        <v>31</v>
      </c>
    </row>
    <row r="1449" spans="1:11" ht="42" customHeight="1">
      <c r="A1449" s="2" t="s">
        <v>3582</v>
      </c>
      <c r="B1449" s="2" t="s">
        <v>3583</v>
      </c>
      <c r="C1449" s="2" t="s">
        <v>72</v>
      </c>
      <c r="D1449" s="2" t="s">
        <v>18</v>
      </c>
      <c r="E1449" s="5">
        <v>-27514</v>
      </c>
      <c r="F1449" s="3" t="s">
        <v>1044</v>
      </c>
      <c r="G1449" s="3" t="s">
        <v>28</v>
      </c>
      <c r="H1449" s="2" t="s">
        <v>29</v>
      </c>
      <c r="I1449" s="2" t="s">
        <v>3591</v>
      </c>
      <c r="J1449" s="3" t="str">
        <f>HYPERLINK("https://www.boe.es/gazeta/dias/1824/08/31/pdfs/GMD-1824-112.pdf#page=4","Abrir facsímil")</f>
        <v>Abrir facsímil</v>
      </c>
      <c r="K1449" s="3" t="s">
        <v>31</v>
      </c>
    </row>
    <row r="1450" spans="1:11" ht="42" customHeight="1">
      <c r="A1450" s="2" t="s">
        <v>3582</v>
      </c>
      <c r="B1450" s="2" t="s">
        <v>3583</v>
      </c>
      <c r="C1450" s="2" t="s">
        <v>34</v>
      </c>
      <c r="D1450" s="2" t="s">
        <v>35</v>
      </c>
      <c r="E1450" s="5">
        <v>-27475</v>
      </c>
      <c r="F1450" s="3" t="s">
        <v>1160</v>
      </c>
      <c r="G1450" s="3" t="s">
        <v>28</v>
      </c>
      <c r="H1450" s="2" t="s">
        <v>29</v>
      </c>
      <c r="I1450" s="2" t="s">
        <v>3592</v>
      </c>
      <c r="J1450" s="3" t="str">
        <f>HYPERLINK("https://www.boe.es/gazeta/dias/1824/10/09/pdfs/GMD-1824-129.pdf#page=4","Abrir facsímil")</f>
        <v>Abrir facsímil</v>
      </c>
      <c r="K1450" s="3" t="s">
        <v>31</v>
      </c>
    </row>
    <row r="1451" spans="1:11" ht="42" customHeight="1">
      <c r="A1451" s="2" t="s">
        <v>3593</v>
      </c>
      <c r="B1451" s="2" t="s">
        <v>3594</v>
      </c>
      <c r="C1451" s="2" t="s">
        <v>26</v>
      </c>
      <c r="D1451" s="2" t="s">
        <v>18</v>
      </c>
      <c r="E1451" s="5">
        <v>-27393</v>
      </c>
      <c r="F1451" s="3" t="s">
        <v>148</v>
      </c>
      <c r="G1451" s="3" t="s">
        <v>37</v>
      </c>
      <c r="H1451" s="2" t="s">
        <v>29</v>
      </c>
      <c r="I1451" s="2" t="s">
        <v>3595</v>
      </c>
      <c r="J1451" s="3" t="str">
        <f>HYPERLINK("https://www.boe.es/gazeta/dias/1824/12/30/pdfs/GMD-1824-164.pdf#page=3","Abrir facsímil")</f>
        <v>Abrir facsímil</v>
      </c>
      <c r="K1451" s="3" t="s">
        <v>31</v>
      </c>
    </row>
    <row r="1452" spans="1:11" ht="42" customHeight="1">
      <c r="A1452" s="2" t="s">
        <v>3596</v>
      </c>
      <c r="B1452" s="2" t="s">
        <v>3596</v>
      </c>
      <c r="C1452" s="2" t="s">
        <v>34</v>
      </c>
      <c r="D1452" s="2" t="s">
        <v>35</v>
      </c>
      <c r="E1452" s="5">
        <v>-27409</v>
      </c>
      <c r="F1452" s="3" t="s">
        <v>85</v>
      </c>
      <c r="G1452" s="3" t="s">
        <v>28</v>
      </c>
      <c r="H1452" s="2" t="s">
        <v>29</v>
      </c>
      <c r="I1452" s="2" t="s">
        <v>3597</v>
      </c>
      <c r="J1452" s="3" t="str">
        <f>HYPERLINK("https://www.boe.es/gazeta/dias/1824/12/14/pdfs/GMD-1824-157.pdf#page=4","Abrir facsímil")</f>
        <v>Abrir facsímil</v>
      </c>
      <c r="K1452" s="3" t="s">
        <v>31</v>
      </c>
    </row>
    <row r="1453" spans="1:11" ht="42" customHeight="1">
      <c r="A1453" s="2" t="s">
        <v>3598</v>
      </c>
      <c r="B1453" s="2" t="s">
        <v>3599</v>
      </c>
      <c r="C1453" s="2" t="s">
        <v>54</v>
      </c>
      <c r="D1453" s="2" t="s">
        <v>55</v>
      </c>
      <c r="E1453" s="5">
        <v>-27647</v>
      </c>
      <c r="F1453" s="3" t="s">
        <v>498</v>
      </c>
      <c r="G1453" s="3" t="s">
        <v>104</v>
      </c>
      <c r="H1453" s="2" t="s">
        <v>29</v>
      </c>
      <c r="I1453" s="2" t="s">
        <v>3600</v>
      </c>
      <c r="J1453" s="3" t="str">
        <f>HYPERLINK("https://www.boe.es/gazeta/dias/1824/04/20/pdfs/GMD-1824-51.pdf#page=1","Abrir facsímil")</f>
        <v>Abrir facsímil</v>
      </c>
      <c r="K1453" s="3" t="s">
        <v>31</v>
      </c>
    </row>
    <row r="1454" spans="1:11" ht="42" customHeight="1">
      <c r="A1454" s="2" t="s">
        <v>3601</v>
      </c>
      <c r="B1454" s="2" t="s">
        <v>3601</v>
      </c>
      <c r="C1454" s="2" t="s">
        <v>17</v>
      </c>
      <c r="D1454" s="2" t="s">
        <v>18</v>
      </c>
      <c r="E1454" s="5">
        <v>-27703</v>
      </c>
      <c r="F1454" s="3" t="s">
        <v>870</v>
      </c>
      <c r="G1454" s="3" t="s">
        <v>37</v>
      </c>
      <c r="H1454" s="2" t="s">
        <v>29</v>
      </c>
      <c r="I1454" s="2" t="s">
        <v>3602</v>
      </c>
      <c r="J1454" s="3" t="str">
        <f>HYPERLINK("https://www.boe.es/gazeta/dias/1824/02/24/pdfs/GMD-1824-25.pdf#page=3","Abrir facsímil")</f>
        <v>Abrir facsímil</v>
      </c>
      <c r="K1454" s="3" t="s">
        <v>31</v>
      </c>
    </row>
    <row r="1455" spans="1:11" ht="42" customHeight="1">
      <c r="A1455" s="2" t="s">
        <v>3603</v>
      </c>
      <c r="B1455" s="2" t="s">
        <v>3604</v>
      </c>
      <c r="C1455" s="2" t="s">
        <v>34</v>
      </c>
      <c r="D1455" s="2" t="s">
        <v>35</v>
      </c>
      <c r="E1455" s="5">
        <v>-27512</v>
      </c>
      <c r="F1455" s="3" t="s">
        <v>36</v>
      </c>
      <c r="G1455" s="3" t="s">
        <v>28</v>
      </c>
      <c r="H1455" s="2" t="s">
        <v>29</v>
      </c>
      <c r="I1455" s="2" t="s">
        <v>3605</v>
      </c>
      <c r="J1455" s="3" t="str">
        <f>HYPERLINK("https://www.boe.es/gazeta/dias/1824/09/02/pdfs/GMD-1824-113.pdf#page=4","Abrir facsímil")</f>
        <v>Abrir facsímil</v>
      </c>
      <c r="K1455" s="3" t="s">
        <v>31</v>
      </c>
    </row>
    <row r="1456" spans="1:11" ht="42" customHeight="1">
      <c r="A1456" s="2" t="s">
        <v>3606</v>
      </c>
      <c r="B1456" s="2" t="s">
        <v>3607</v>
      </c>
      <c r="C1456" s="2" t="s">
        <v>34</v>
      </c>
      <c r="D1456" s="2" t="s">
        <v>35</v>
      </c>
      <c r="E1456" s="5">
        <v>-27430</v>
      </c>
      <c r="F1456" s="3" t="s">
        <v>699</v>
      </c>
      <c r="G1456" s="3" t="s">
        <v>37</v>
      </c>
      <c r="H1456" s="2" t="s">
        <v>29</v>
      </c>
      <c r="I1456" s="2" t="s">
        <v>3608</v>
      </c>
      <c r="J1456" s="3" t="str">
        <f>HYPERLINK("https://www.boe.es/gazeta/dias/1824/11/23/pdfs/GMD-1824-148.pdf#page=3","Abrir facsímil")</f>
        <v>Abrir facsímil</v>
      </c>
      <c r="K1456" s="3" t="s">
        <v>31</v>
      </c>
    </row>
    <row r="1457" spans="1:11" ht="42" customHeight="1">
      <c r="A1457" s="2" t="s">
        <v>3609</v>
      </c>
      <c r="B1457" s="2" t="s">
        <v>3610</v>
      </c>
      <c r="C1457" s="2" t="s">
        <v>54</v>
      </c>
      <c r="D1457" s="2" t="s">
        <v>55</v>
      </c>
      <c r="E1457" s="5">
        <v>-27570</v>
      </c>
      <c r="F1457" s="3" t="s">
        <v>152</v>
      </c>
      <c r="G1457" s="3" t="s">
        <v>90</v>
      </c>
      <c r="H1457" s="2" t="s">
        <v>21</v>
      </c>
      <c r="I1457" s="2" t="s">
        <v>3611</v>
      </c>
      <c r="J1457" s="3" t="str">
        <f>HYPERLINK("https://www.boe.es/gazeta/dias/1824/07/06/pdfs/GMD-1824-85.pdf#page=2","Abrir facsímil")</f>
        <v>Abrir facsímil</v>
      </c>
      <c r="K1457" s="3" t="s">
        <v>23</v>
      </c>
    </row>
    <row r="1458" spans="1:11" ht="42" customHeight="1">
      <c r="A1458" s="2" t="s">
        <v>3612</v>
      </c>
      <c r="B1458" s="2" t="s">
        <v>3613</v>
      </c>
      <c r="C1458" s="2" t="s">
        <v>54</v>
      </c>
      <c r="D1458" s="2" t="s">
        <v>55</v>
      </c>
      <c r="E1458" s="5">
        <v>-27587</v>
      </c>
      <c r="F1458" s="3" t="s">
        <v>1500</v>
      </c>
      <c r="G1458" s="3" t="s">
        <v>104</v>
      </c>
      <c r="H1458" s="2" t="s">
        <v>29</v>
      </c>
      <c r="I1458" s="2" t="s">
        <v>3614</v>
      </c>
      <c r="J1458" s="3" t="str">
        <f>HYPERLINK("https://www.boe.es/gazeta/dias/1824/06/19/pdfs/GMD-1824-78.pdf#page=1","Abrir facsímil")</f>
        <v>Abrir facsímil</v>
      </c>
      <c r="K1458" s="3" t="s">
        <v>31</v>
      </c>
    </row>
    <row r="1459" spans="1:11" ht="42" customHeight="1">
      <c r="A1459" s="2" t="s">
        <v>3615</v>
      </c>
      <c r="B1459" s="2" t="s">
        <v>3616</v>
      </c>
      <c r="C1459" s="2" t="s">
        <v>17</v>
      </c>
      <c r="D1459" s="2" t="s">
        <v>18</v>
      </c>
      <c r="E1459" s="5">
        <v>-27493</v>
      </c>
      <c r="F1459" s="3" t="s">
        <v>63</v>
      </c>
      <c r="G1459" s="3" t="s">
        <v>64</v>
      </c>
      <c r="H1459" s="2" t="s">
        <v>29</v>
      </c>
      <c r="I1459" s="2" t="s">
        <v>3617</v>
      </c>
      <c r="J1459" s="3" t="str">
        <f>HYPERLINK("https://www.boe.es/gazeta/dias/1824/09/21/pdfs/GMD-1824-121.pdf#page=3","Abrir facsímil")</f>
        <v>Abrir facsímil</v>
      </c>
      <c r="K1459" s="3" t="s">
        <v>31</v>
      </c>
    </row>
    <row r="1460" spans="1:11" ht="42" customHeight="1">
      <c r="A1460" s="2" t="s">
        <v>3618</v>
      </c>
      <c r="B1460" s="2" t="s">
        <v>3618</v>
      </c>
      <c r="C1460" s="2" t="s">
        <v>34</v>
      </c>
      <c r="D1460" s="2" t="s">
        <v>35</v>
      </c>
      <c r="E1460" s="5">
        <v>-27622</v>
      </c>
      <c r="F1460" s="3" t="s">
        <v>2440</v>
      </c>
      <c r="G1460" s="3" t="s">
        <v>37</v>
      </c>
      <c r="H1460" s="2" t="s">
        <v>29</v>
      </c>
      <c r="I1460" s="2" t="s">
        <v>3619</v>
      </c>
      <c r="J1460" s="3" t="str">
        <f>HYPERLINK("https://www.boe.es/gazeta/dias/1824/05/15/pdfs/GMD-1824-62.pdf#page=3","Abrir facsímil")</f>
        <v>Abrir facsímil</v>
      </c>
      <c r="K1460" s="3" t="s">
        <v>31</v>
      </c>
    </row>
    <row r="1461" spans="1:11" ht="42" customHeight="1">
      <c r="A1461" s="2" t="s">
        <v>3620</v>
      </c>
      <c r="B1461" s="2" t="s">
        <v>3621</v>
      </c>
      <c r="C1461" s="2" t="s">
        <v>17</v>
      </c>
      <c r="D1461" s="2" t="s">
        <v>18</v>
      </c>
      <c r="E1461" s="5">
        <v>-27640</v>
      </c>
      <c r="F1461" s="3" t="s">
        <v>281</v>
      </c>
      <c r="G1461" s="3" t="s">
        <v>28</v>
      </c>
      <c r="H1461" s="2" t="s">
        <v>29</v>
      </c>
      <c r="I1461" s="2" t="s">
        <v>3622</v>
      </c>
      <c r="J1461" s="3" t="str">
        <f>HYPERLINK("https://www.boe.es/gazeta/dias/1824/04/27/pdfs/GMD-1824-54.pdf#page=4","Abrir facsímil")</f>
        <v>Abrir facsímil</v>
      </c>
      <c r="K1461" s="3" t="s">
        <v>31</v>
      </c>
    </row>
    <row r="1462" spans="1:11" ht="42" customHeight="1">
      <c r="A1462" s="2" t="s">
        <v>3623</v>
      </c>
      <c r="B1462" s="2" t="s">
        <v>3624</v>
      </c>
      <c r="C1462" s="2" t="s">
        <v>17</v>
      </c>
      <c r="D1462" s="2" t="s">
        <v>18</v>
      </c>
      <c r="E1462" s="5">
        <v>-27451</v>
      </c>
      <c r="F1462" s="3" t="s">
        <v>1644</v>
      </c>
      <c r="G1462" s="3" t="s">
        <v>28</v>
      </c>
      <c r="H1462" s="2" t="s">
        <v>29</v>
      </c>
      <c r="I1462" s="2" t="s">
        <v>3625</v>
      </c>
      <c r="J1462" s="3" t="str">
        <f>HYPERLINK("https://www.boe.es/gazeta/dias/1824/11/02/pdfs/GMD-1824-139.pdf#page=4","Abrir facsímil")</f>
        <v>Abrir facsímil</v>
      </c>
      <c r="K1462" s="3" t="s">
        <v>31</v>
      </c>
    </row>
    <row r="1463" spans="1:11" ht="42" customHeight="1">
      <c r="A1463" s="2" t="s">
        <v>3626</v>
      </c>
      <c r="B1463" s="2" t="s">
        <v>3626</v>
      </c>
      <c r="C1463" s="2" t="s">
        <v>17</v>
      </c>
      <c r="D1463" s="2" t="s">
        <v>18</v>
      </c>
      <c r="E1463" s="5">
        <v>-27426</v>
      </c>
      <c r="F1463" s="3" t="s">
        <v>244</v>
      </c>
      <c r="G1463" s="3" t="s">
        <v>90</v>
      </c>
      <c r="H1463" s="2" t="s">
        <v>29</v>
      </c>
      <c r="I1463" s="2" t="s">
        <v>3627</v>
      </c>
      <c r="J1463" s="3" t="str">
        <f>HYPERLINK("https://www.boe.es/gazeta/dias/1824/11/27/pdfs/GMD-1824-150.pdf#page=2","Abrir facsímil")</f>
        <v>Abrir facsímil</v>
      </c>
      <c r="K1463" s="3" t="s">
        <v>31</v>
      </c>
    </row>
    <row r="1464" spans="1:11" ht="42" customHeight="1">
      <c r="A1464" s="2" t="s">
        <v>3626</v>
      </c>
      <c r="B1464" s="2" t="s">
        <v>3626</v>
      </c>
      <c r="C1464" s="2" t="s">
        <v>54</v>
      </c>
      <c r="D1464" s="2" t="s">
        <v>55</v>
      </c>
      <c r="E1464" s="5">
        <v>-27395</v>
      </c>
      <c r="F1464" s="3" t="s">
        <v>817</v>
      </c>
      <c r="G1464" s="3" t="s">
        <v>37</v>
      </c>
      <c r="H1464" s="2" t="s">
        <v>29</v>
      </c>
      <c r="I1464" s="2" t="s">
        <v>3628</v>
      </c>
      <c r="J1464" s="3" t="str">
        <f>HYPERLINK("https://www.boe.es/gazeta/dias/1824/12/28/pdfs/GMD-1824-163.pdf#page=3","Abrir facsímil")</f>
        <v>Abrir facsímil</v>
      </c>
      <c r="K1464" s="3" t="s">
        <v>31</v>
      </c>
    </row>
    <row r="1465" spans="1:11" ht="42" customHeight="1">
      <c r="A1465" s="2" t="s">
        <v>3629</v>
      </c>
      <c r="B1465" s="2" t="s">
        <v>3630</v>
      </c>
      <c r="C1465" s="2" t="s">
        <v>17</v>
      </c>
      <c r="D1465" s="2" t="s">
        <v>18</v>
      </c>
      <c r="E1465" s="5">
        <v>-27486</v>
      </c>
      <c r="F1465" s="3" t="s">
        <v>160</v>
      </c>
      <c r="G1465" s="3" t="s">
        <v>161</v>
      </c>
      <c r="H1465" s="2" t="s">
        <v>29</v>
      </c>
      <c r="I1465" s="2" t="s">
        <v>3631</v>
      </c>
      <c r="J1465" s="3" t="str">
        <f>HYPERLINK("https://www.boe.es/gazeta/dias/1824/09/28/pdfs/GMD-1824-124.pdf#page=3","Abrir facsímil")</f>
        <v>Abrir facsímil</v>
      </c>
      <c r="K1465" s="3" t="s">
        <v>31</v>
      </c>
    </row>
    <row r="1466" spans="1:11" ht="42" customHeight="1">
      <c r="A1466" s="2" t="s">
        <v>3632</v>
      </c>
      <c r="B1466" s="2" t="s">
        <v>3633</v>
      </c>
      <c r="C1466" s="2" t="s">
        <v>54</v>
      </c>
      <c r="D1466" s="2" t="s">
        <v>55</v>
      </c>
      <c r="E1466" s="5">
        <v>-27526</v>
      </c>
      <c r="F1466" s="3" t="s">
        <v>144</v>
      </c>
      <c r="G1466" s="3" t="s">
        <v>37</v>
      </c>
      <c r="H1466" s="2" t="s">
        <v>29</v>
      </c>
      <c r="I1466" s="2" t="s">
        <v>3634</v>
      </c>
      <c r="J1466" s="3" t="str">
        <f>HYPERLINK("https://www.boe.es/gazeta/dias/1824/08/19/pdfs/GMD-1824-104.pdf#page=3","Abrir facsímil")</f>
        <v>Abrir facsímil</v>
      </c>
      <c r="K1466" s="3" t="s">
        <v>31</v>
      </c>
    </row>
    <row r="1467" spans="1:11" ht="42" customHeight="1">
      <c r="A1467" s="2" t="s">
        <v>3635</v>
      </c>
      <c r="B1467" s="2" t="s">
        <v>3635</v>
      </c>
      <c r="C1467" s="2" t="s">
        <v>17</v>
      </c>
      <c r="D1467" s="2" t="s">
        <v>18</v>
      </c>
      <c r="E1467" s="5">
        <v>-27696</v>
      </c>
      <c r="F1467" s="3" t="s">
        <v>872</v>
      </c>
      <c r="G1467" s="3" t="s">
        <v>37</v>
      </c>
      <c r="H1467" s="2" t="s">
        <v>29</v>
      </c>
      <c r="I1467" s="2" t="s">
        <v>3636</v>
      </c>
      <c r="J1467" s="3" t="str">
        <f>HYPERLINK("https://www.boe.es/gazeta/dias/1824/03/02/pdfs/GMD-1824-28.pdf#page=3","Abrir facsímil")</f>
        <v>Abrir facsímil</v>
      </c>
      <c r="K1467" s="3" t="s">
        <v>31</v>
      </c>
    </row>
    <row r="1468" spans="1:11" ht="42" customHeight="1">
      <c r="A1468" s="2" t="s">
        <v>3637</v>
      </c>
      <c r="B1468" s="2" t="s">
        <v>3637</v>
      </c>
      <c r="C1468" s="2" t="s">
        <v>54</v>
      </c>
      <c r="D1468" s="2" t="s">
        <v>55</v>
      </c>
      <c r="E1468" s="5">
        <v>-27489</v>
      </c>
      <c r="F1468" s="3" t="s">
        <v>59</v>
      </c>
      <c r="G1468" s="3" t="s">
        <v>28</v>
      </c>
      <c r="H1468" s="2" t="s">
        <v>29</v>
      </c>
      <c r="I1468" s="2" t="s">
        <v>3638</v>
      </c>
      <c r="J1468" s="3" t="str">
        <f>HYPERLINK("https://www.boe.es/gazeta/dias/1824/09/25/pdfs/GMD-1824-123.pdf#page=4","Abrir facsímil")</f>
        <v>Abrir facsímil</v>
      </c>
      <c r="K1468" s="3" t="s">
        <v>31</v>
      </c>
    </row>
    <row r="1469" spans="1:11" ht="42" customHeight="1">
      <c r="A1469" s="2" t="s">
        <v>3637</v>
      </c>
      <c r="B1469" s="2" t="s">
        <v>3637</v>
      </c>
      <c r="C1469" s="2" t="s">
        <v>54</v>
      </c>
      <c r="D1469" s="2" t="s">
        <v>55</v>
      </c>
      <c r="E1469" s="5">
        <v>-27486</v>
      </c>
      <c r="F1469" s="3" t="s">
        <v>160</v>
      </c>
      <c r="G1469" s="3" t="s">
        <v>161</v>
      </c>
      <c r="H1469" s="2" t="s">
        <v>29</v>
      </c>
      <c r="I1469" s="2" t="s">
        <v>3639</v>
      </c>
      <c r="J1469" s="3" t="str">
        <f>HYPERLINK("https://www.boe.es/gazeta/dias/1824/09/28/pdfs/GMD-1824-124.pdf#page=3","Abrir facsímil")</f>
        <v>Abrir facsímil</v>
      </c>
      <c r="K1469" s="3" t="s">
        <v>31</v>
      </c>
    </row>
    <row r="1470" spans="1:11" ht="42" customHeight="1">
      <c r="A1470" s="2" t="s">
        <v>3637</v>
      </c>
      <c r="B1470" s="2" t="s">
        <v>3637</v>
      </c>
      <c r="C1470" s="2" t="s">
        <v>54</v>
      </c>
      <c r="D1470" s="2" t="s">
        <v>55</v>
      </c>
      <c r="E1470" s="5">
        <v>-27409</v>
      </c>
      <c r="F1470" s="3" t="s">
        <v>85</v>
      </c>
      <c r="G1470" s="3" t="s">
        <v>28</v>
      </c>
      <c r="H1470" s="2" t="s">
        <v>29</v>
      </c>
      <c r="I1470" s="2" t="s">
        <v>3640</v>
      </c>
      <c r="J1470" s="3" t="str">
        <f>HYPERLINK("https://www.boe.es/gazeta/dias/1824/12/14/pdfs/GMD-1824-157.pdf#page=4","Abrir facsímil")</f>
        <v>Abrir facsímil</v>
      </c>
      <c r="K1470" s="3" t="s">
        <v>31</v>
      </c>
    </row>
    <row r="1471" spans="1:11" ht="42" customHeight="1">
      <c r="A1471" s="2" t="s">
        <v>3641</v>
      </c>
      <c r="B1471" s="2" t="s">
        <v>3642</v>
      </c>
      <c r="C1471" s="2" t="s">
        <v>54</v>
      </c>
      <c r="D1471" s="2" t="s">
        <v>55</v>
      </c>
      <c r="E1471" s="5">
        <v>-27568</v>
      </c>
      <c r="F1471" s="3" t="s">
        <v>103</v>
      </c>
      <c r="G1471" s="3" t="s">
        <v>37</v>
      </c>
      <c r="H1471" s="2" t="s">
        <v>29</v>
      </c>
      <c r="I1471" s="2" t="s">
        <v>3643</v>
      </c>
      <c r="J1471" s="3" t="str">
        <f>HYPERLINK("https://www.boe.es/gazeta/dias/1824/07/08/pdfs/GMD-1824-86.pdf#page=3","Abrir facsímil")</f>
        <v>Abrir facsímil</v>
      </c>
      <c r="K1471" s="3" t="s">
        <v>31</v>
      </c>
    </row>
    <row r="1472" spans="1:11" ht="42" customHeight="1">
      <c r="A1472" s="2" t="s">
        <v>3644</v>
      </c>
      <c r="B1472" s="2" t="s">
        <v>3644</v>
      </c>
      <c r="C1472" s="2" t="s">
        <v>17</v>
      </c>
      <c r="D1472" s="2" t="s">
        <v>18</v>
      </c>
      <c r="E1472" s="5">
        <v>-27449</v>
      </c>
      <c r="F1472" s="3" t="s">
        <v>360</v>
      </c>
      <c r="G1472" s="3" t="s">
        <v>104</v>
      </c>
      <c r="H1472" s="2" t="s">
        <v>29</v>
      </c>
      <c r="I1472" s="2" t="s">
        <v>3645</v>
      </c>
      <c r="J1472" s="3" t="str">
        <f>HYPERLINK("https://www.boe.es/gazeta/dias/1824/11/04/pdfs/GMD-1824-140.pdf#page=1","Abrir facsímil")</f>
        <v>Abrir facsímil</v>
      </c>
      <c r="K1472" s="3" t="s">
        <v>31</v>
      </c>
    </row>
    <row r="1473" spans="1:11" ht="42" customHeight="1">
      <c r="A1473" s="2" t="s">
        <v>3644</v>
      </c>
      <c r="B1473" s="2" t="s">
        <v>3644</v>
      </c>
      <c r="C1473" s="2" t="s">
        <v>301</v>
      </c>
      <c r="D1473" s="2" t="s">
        <v>18</v>
      </c>
      <c r="E1473" s="5">
        <v>-27449</v>
      </c>
      <c r="F1473" s="3" t="s">
        <v>360</v>
      </c>
      <c r="G1473" s="3" t="s">
        <v>90</v>
      </c>
      <c r="H1473" s="2" t="s">
        <v>29</v>
      </c>
      <c r="I1473" s="2" t="s">
        <v>3646</v>
      </c>
      <c r="J1473" s="3" t="str">
        <f>HYPERLINK("https://www.boe.es/gazeta/dias/1824/11/04/pdfs/GMD-1824-140.pdf#page=2","Abrir facsímil")</f>
        <v>Abrir facsímil</v>
      </c>
      <c r="K1473" s="3" t="s">
        <v>31</v>
      </c>
    </row>
    <row r="1474" spans="1:11" ht="42" customHeight="1">
      <c r="A1474" s="2" t="s">
        <v>3647</v>
      </c>
      <c r="B1474" s="2" t="s">
        <v>3647</v>
      </c>
      <c r="C1474" s="2" t="s">
        <v>17</v>
      </c>
      <c r="D1474" s="2" t="s">
        <v>18</v>
      </c>
      <c r="E1474" s="5">
        <v>-27458</v>
      </c>
      <c r="F1474" s="3" t="s">
        <v>383</v>
      </c>
      <c r="G1474" s="3" t="s">
        <v>90</v>
      </c>
      <c r="H1474" s="2" t="s">
        <v>29</v>
      </c>
      <c r="I1474" s="2" t="s">
        <v>3648</v>
      </c>
      <c r="J1474" s="3" t="str">
        <f>HYPERLINK("https://www.boe.es/gazeta/dias/1824/10/26/pdfs/GMD-1824-136.pdf#page=2","Abrir facsímil")</f>
        <v>Abrir facsímil</v>
      </c>
      <c r="K1474" s="3" t="s">
        <v>31</v>
      </c>
    </row>
    <row r="1475" spans="1:11" ht="42" customHeight="1">
      <c r="A1475" s="2" t="s">
        <v>3649</v>
      </c>
      <c r="B1475" s="2" t="s">
        <v>3649</v>
      </c>
      <c r="C1475" s="2" t="s">
        <v>54</v>
      </c>
      <c r="D1475" s="2" t="s">
        <v>55</v>
      </c>
      <c r="E1475" s="5">
        <v>-27437</v>
      </c>
      <c r="F1475" s="3" t="s">
        <v>45</v>
      </c>
      <c r="G1475" s="3" t="s">
        <v>90</v>
      </c>
      <c r="H1475" s="2" t="s">
        <v>29</v>
      </c>
      <c r="I1475" s="2" t="s">
        <v>3650</v>
      </c>
      <c r="J1475" s="3" t="str">
        <f>HYPERLINK("https://www.boe.es/gazeta/dias/1824/11/16/pdfs/GMD-1824-145.pdf#page=2","Abrir facsímil")</f>
        <v>Abrir facsímil</v>
      </c>
      <c r="K1475" s="3" t="s">
        <v>31</v>
      </c>
    </row>
    <row r="1476" spans="1:11" ht="42" customHeight="1">
      <c r="A1476" s="2" t="s">
        <v>3651</v>
      </c>
      <c r="B1476" s="2" t="s">
        <v>3652</v>
      </c>
      <c r="C1476" s="2" t="s">
        <v>54</v>
      </c>
      <c r="D1476" s="2" t="s">
        <v>55</v>
      </c>
      <c r="E1476" s="5">
        <v>-27554</v>
      </c>
      <c r="F1476" s="3" t="s">
        <v>326</v>
      </c>
      <c r="G1476" s="3" t="s">
        <v>37</v>
      </c>
      <c r="H1476" s="2" t="s">
        <v>29</v>
      </c>
      <c r="I1476" s="2" t="s">
        <v>3653</v>
      </c>
      <c r="J1476" s="3" t="str">
        <f>HYPERLINK("https://www.boe.es/gazeta/dias/1824/07/22/pdfs/GMD-1824-92.pdf#page=3","Abrir facsímil")</f>
        <v>Abrir facsímil</v>
      </c>
      <c r="K1476" s="3" t="s">
        <v>31</v>
      </c>
    </row>
    <row r="1477" spans="1:11" ht="42" customHeight="1">
      <c r="A1477" s="2" t="s">
        <v>3654</v>
      </c>
      <c r="B1477" s="2" t="s">
        <v>3655</v>
      </c>
      <c r="C1477" s="2" t="s">
        <v>54</v>
      </c>
      <c r="D1477" s="2" t="s">
        <v>55</v>
      </c>
      <c r="E1477" s="5">
        <v>-27517</v>
      </c>
      <c r="F1477" s="3" t="s">
        <v>173</v>
      </c>
      <c r="G1477" s="3" t="s">
        <v>28</v>
      </c>
      <c r="H1477" s="2" t="s">
        <v>29</v>
      </c>
      <c r="I1477" s="2" t="s">
        <v>3656</v>
      </c>
      <c r="J1477" s="3" t="str">
        <f>HYPERLINK("https://www.boe.es/gazeta/dias/1824/08/28/pdfs/GMD-1824-110.pdf#page=4","Abrir facsímil")</f>
        <v>Abrir facsímil</v>
      </c>
      <c r="K1477" s="3" t="s">
        <v>31</v>
      </c>
    </row>
    <row r="1478" spans="1:11" ht="42" customHeight="1">
      <c r="A1478" s="2" t="s">
        <v>3657</v>
      </c>
      <c r="B1478" s="2" t="s">
        <v>3657</v>
      </c>
      <c r="C1478" s="2" t="s">
        <v>301</v>
      </c>
      <c r="D1478" s="2" t="s">
        <v>18</v>
      </c>
      <c r="E1478" s="5">
        <v>-27521</v>
      </c>
      <c r="F1478" s="3" t="s">
        <v>930</v>
      </c>
      <c r="G1478" s="3" t="s">
        <v>37</v>
      </c>
      <c r="H1478" s="2" t="s">
        <v>29</v>
      </c>
      <c r="I1478" s="2" t="s">
        <v>3658</v>
      </c>
      <c r="J1478" s="3" t="str">
        <f>HYPERLINK("https://www.boe.es/gazeta/dias/1824/08/24/pdfs/GMD-1824-106.pdf#page=3","Abrir facsímil")</f>
        <v>Abrir facsímil</v>
      </c>
      <c r="K1478" s="3" t="s">
        <v>31</v>
      </c>
    </row>
    <row r="1479" spans="1:11" ht="42" customHeight="1">
      <c r="A1479" s="2" t="s">
        <v>3659</v>
      </c>
      <c r="B1479" s="2" t="s">
        <v>3660</v>
      </c>
      <c r="C1479" s="2" t="s">
        <v>54</v>
      </c>
      <c r="D1479" s="2" t="s">
        <v>55</v>
      </c>
      <c r="E1479" s="5">
        <v>-27505</v>
      </c>
      <c r="F1479" s="3" t="s">
        <v>2070</v>
      </c>
      <c r="G1479" s="3" t="s">
        <v>90</v>
      </c>
      <c r="H1479" s="2" t="s">
        <v>29</v>
      </c>
      <c r="I1479" s="2" t="s">
        <v>3661</v>
      </c>
      <c r="J1479" s="3" t="str">
        <f>HYPERLINK("https://www.boe.es/gazeta/dias/1824/09/09/pdfs/GMD-1824-116.pdf#page=2","Abrir facsímil")</f>
        <v>Abrir facsímil</v>
      </c>
      <c r="K1479" s="3" t="s">
        <v>31</v>
      </c>
    </row>
    <row r="1480" spans="1:11" ht="42" customHeight="1">
      <c r="A1480" s="2" t="s">
        <v>3662</v>
      </c>
      <c r="B1480" s="2" t="s">
        <v>3663</v>
      </c>
      <c r="C1480" s="2" t="s">
        <v>26</v>
      </c>
      <c r="D1480" s="2" t="s">
        <v>18</v>
      </c>
      <c r="E1480" s="5">
        <v>-27650</v>
      </c>
      <c r="F1480" s="3" t="s">
        <v>237</v>
      </c>
      <c r="G1480" s="3" t="s">
        <v>28</v>
      </c>
      <c r="H1480" s="2" t="s">
        <v>29</v>
      </c>
      <c r="I1480" s="2" t="s">
        <v>3664</v>
      </c>
      <c r="J1480" s="3" t="str">
        <f>HYPERLINK("https://www.boe.es/gazeta/dias/1824/04/17/pdfs/GMD-1824-50.pdf#page=4","Abrir facsímil")</f>
        <v>Abrir facsímil</v>
      </c>
      <c r="K1480" s="3" t="s">
        <v>31</v>
      </c>
    </row>
    <row r="1481" spans="1:11" ht="42" customHeight="1">
      <c r="A1481" s="2" t="s">
        <v>3665</v>
      </c>
      <c r="B1481" s="2" t="s">
        <v>3665</v>
      </c>
      <c r="C1481" s="2" t="s">
        <v>54</v>
      </c>
      <c r="D1481" s="2" t="s">
        <v>55</v>
      </c>
      <c r="E1481" s="5">
        <v>-27622</v>
      </c>
      <c r="F1481" s="3" t="s">
        <v>2440</v>
      </c>
      <c r="G1481" s="3" t="s">
        <v>90</v>
      </c>
      <c r="H1481" s="2" t="s">
        <v>29</v>
      </c>
      <c r="I1481" s="2" t="s">
        <v>3666</v>
      </c>
      <c r="J1481" s="3" t="str">
        <f>HYPERLINK("https://www.boe.es/gazeta/dias/1824/05/15/pdfs/GMD-1824-62.pdf#page=2","Abrir facsímil")</f>
        <v>Abrir facsímil</v>
      </c>
      <c r="K1481" s="3" t="s">
        <v>31</v>
      </c>
    </row>
    <row r="1482" spans="1:11" ht="42" customHeight="1">
      <c r="A1482" s="2" t="s">
        <v>3667</v>
      </c>
      <c r="B1482" s="2" t="s">
        <v>3668</v>
      </c>
      <c r="C1482" s="2" t="s">
        <v>54</v>
      </c>
      <c r="D1482" s="2" t="s">
        <v>55</v>
      </c>
      <c r="E1482" s="5">
        <v>-27708</v>
      </c>
      <c r="F1482" s="3" t="s">
        <v>864</v>
      </c>
      <c r="G1482" s="3" t="s">
        <v>212</v>
      </c>
      <c r="H1482" s="2" t="s">
        <v>29</v>
      </c>
      <c r="I1482" s="2" t="s">
        <v>3669</v>
      </c>
      <c r="J1482" s="3" t="str">
        <f>HYPERLINK("https://www.boe.es/gazeta/dias/1824/02/19/pdfs/GMD-1824-23.pdf#page=6","Abrir facsímil")</f>
        <v>Abrir facsímil</v>
      </c>
      <c r="K1482" s="3" t="s">
        <v>31</v>
      </c>
    </row>
    <row r="1483" spans="1:11" ht="42" customHeight="1">
      <c r="A1483" s="2" t="s">
        <v>3670</v>
      </c>
      <c r="B1483" s="2" t="s">
        <v>3671</v>
      </c>
      <c r="C1483" s="2" t="s">
        <v>26</v>
      </c>
      <c r="D1483" s="2" t="s">
        <v>18</v>
      </c>
      <c r="E1483" s="5">
        <v>-27435</v>
      </c>
      <c r="F1483" s="3" t="s">
        <v>19</v>
      </c>
      <c r="G1483" s="3" t="s">
        <v>37</v>
      </c>
      <c r="H1483" s="2" t="s">
        <v>21</v>
      </c>
      <c r="I1483" s="2" t="s">
        <v>3672</v>
      </c>
      <c r="J1483" s="3" t="str">
        <f>HYPERLINK("https://www.boe.es/gazeta/dias/1824/11/18/pdfs/GMD-1824-146.pdf#page=3","Abrir facsímil")</f>
        <v>Abrir facsímil</v>
      </c>
      <c r="K1483" s="3" t="s">
        <v>23</v>
      </c>
    </row>
    <row r="1484" spans="1:11" ht="42" customHeight="1">
      <c r="A1484" s="2" t="s">
        <v>3673</v>
      </c>
      <c r="B1484" s="2" t="s">
        <v>3674</v>
      </c>
      <c r="C1484" s="2" t="s">
        <v>54</v>
      </c>
      <c r="D1484" s="2" t="s">
        <v>55</v>
      </c>
      <c r="E1484" s="5">
        <v>-27552</v>
      </c>
      <c r="F1484" s="3" t="s">
        <v>381</v>
      </c>
      <c r="G1484" s="3" t="s">
        <v>28</v>
      </c>
      <c r="H1484" s="2" t="s">
        <v>29</v>
      </c>
      <c r="I1484" s="2" t="s">
        <v>3675</v>
      </c>
      <c r="J1484" s="3" t="str">
        <f>HYPERLINK("https://www.boe.es/gazeta/dias/1824/07/24/pdfs/GMD-1824-93.pdf#page=4","Abrir facsímil")</f>
        <v>Abrir facsímil</v>
      </c>
      <c r="K1484" s="3" t="s">
        <v>31</v>
      </c>
    </row>
    <row r="1485" spans="1:11" ht="42" customHeight="1">
      <c r="A1485" s="2" t="s">
        <v>3676</v>
      </c>
      <c r="B1485" s="2" t="s">
        <v>3677</v>
      </c>
      <c r="C1485" s="2" t="s">
        <v>54</v>
      </c>
      <c r="D1485" s="2" t="s">
        <v>55</v>
      </c>
      <c r="E1485" s="5">
        <v>-27722</v>
      </c>
      <c r="F1485" s="3" t="s">
        <v>730</v>
      </c>
      <c r="G1485" s="3" t="s">
        <v>212</v>
      </c>
      <c r="H1485" s="2" t="s">
        <v>21</v>
      </c>
      <c r="I1485" s="2" t="s">
        <v>3678</v>
      </c>
      <c r="J1485" s="3" t="str">
        <f>HYPERLINK("https://www.boe.es/gazeta/dias/1824/02/05/pdfs/GMD-1824-17.pdf#page=6","Abrir facsímil")</f>
        <v>Abrir facsímil</v>
      </c>
      <c r="K1485" s="3" t="s">
        <v>23</v>
      </c>
    </row>
    <row r="1486" spans="1:11" ht="42" customHeight="1">
      <c r="A1486" s="2" t="s">
        <v>3679</v>
      </c>
      <c r="B1486" s="2" t="s">
        <v>3680</v>
      </c>
      <c r="C1486" s="2" t="s">
        <v>54</v>
      </c>
      <c r="D1486" s="2" t="s">
        <v>55</v>
      </c>
      <c r="E1486" s="5">
        <v>-27465</v>
      </c>
      <c r="F1486" s="3" t="s">
        <v>1390</v>
      </c>
      <c r="G1486" s="3" t="s">
        <v>37</v>
      </c>
      <c r="H1486" s="2" t="s">
        <v>29</v>
      </c>
      <c r="I1486" s="2" t="s">
        <v>3681</v>
      </c>
      <c r="J1486" s="3" t="str">
        <f>HYPERLINK("https://www.boe.es/gazeta/dias/1824/10/19/pdfs/GMD-1824-133.pdf#page=3","Abrir facsímil")</f>
        <v>Abrir facsímil</v>
      </c>
      <c r="K1486" s="3" t="s">
        <v>31</v>
      </c>
    </row>
    <row r="1487" spans="1:11" ht="42" customHeight="1">
      <c r="A1487" s="2" t="s">
        <v>3682</v>
      </c>
      <c r="B1487" s="2" t="s">
        <v>3683</v>
      </c>
      <c r="C1487" s="2" t="s">
        <v>54</v>
      </c>
      <c r="D1487" s="2" t="s">
        <v>55</v>
      </c>
      <c r="E1487" s="5">
        <v>-27500</v>
      </c>
      <c r="F1487" s="3" t="s">
        <v>1015</v>
      </c>
      <c r="G1487" s="3" t="s">
        <v>90</v>
      </c>
      <c r="H1487" s="2" t="s">
        <v>29</v>
      </c>
      <c r="I1487" s="2" t="s">
        <v>3684</v>
      </c>
      <c r="J1487" s="3" t="str">
        <f>HYPERLINK("https://www.boe.es/gazeta/dias/1824/09/14/pdfs/GMD-1824-118.pdf#page=2","Abrir facsímil")</f>
        <v>Abrir facsímil</v>
      </c>
      <c r="K1487" s="3" t="s">
        <v>31</v>
      </c>
    </row>
    <row r="1488" spans="1:11" ht="42" customHeight="1">
      <c r="A1488" s="2" t="s">
        <v>3685</v>
      </c>
      <c r="B1488" s="2" t="s">
        <v>3686</v>
      </c>
      <c r="C1488" s="2" t="s">
        <v>54</v>
      </c>
      <c r="D1488" s="2" t="s">
        <v>590</v>
      </c>
      <c r="E1488" s="5">
        <v>-27521</v>
      </c>
      <c r="F1488" s="3" t="s">
        <v>2730</v>
      </c>
      <c r="G1488" s="3" t="s">
        <v>104</v>
      </c>
      <c r="H1488" s="2" t="s">
        <v>29</v>
      </c>
      <c r="I1488" s="2" t="s">
        <v>3687</v>
      </c>
      <c r="J1488" s="3" t="str">
        <f>HYPERLINK("https://www.boe.es/gazeta/dias/1824/08/24/pdfs/GMD-1824-108E.pdf#page=1","Abrir facsímil")</f>
        <v>Abrir facsímil</v>
      </c>
      <c r="K1488" s="3" t="s">
        <v>31</v>
      </c>
    </row>
    <row r="1489" spans="1:11" ht="42" customHeight="1">
      <c r="A1489" s="2" t="s">
        <v>3688</v>
      </c>
      <c r="B1489" s="2" t="s">
        <v>3688</v>
      </c>
      <c r="C1489" s="2" t="s">
        <v>34</v>
      </c>
      <c r="D1489" s="2" t="s">
        <v>35</v>
      </c>
      <c r="E1489" s="5">
        <v>-27402</v>
      </c>
      <c r="F1489" s="3" t="s">
        <v>1702</v>
      </c>
      <c r="G1489" s="3" t="s">
        <v>104</v>
      </c>
      <c r="H1489" s="2" t="s">
        <v>29</v>
      </c>
      <c r="I1489" s="2" t="s">
        <v>3689</v>
      </c>
      <c r="J1489" s="3" t="str">
        <f>HYPERLINK("https://www.boe.es/gazeta/dias/1824/12/21/pdfs/GMD-1824-160.pdf#page=1","Abrir facsímil")</f>
        <v>Abrir facsímil</v>
      </c>
      <c r="K1489" s="3" t="s">
        <v>31</v>
      </c>
    </row>
    <row r="1490" spans="1:11" ht="42" customHeight="1">
      <c r="A1490" s="2" t="s">
        <v>3690</v>
      </c>
      <c r="B1490" s="2" t="s">
        <v>3691</v>
      </c>
      <c r="C1490" s="2" t="s">
        <v>54</v>
      </c>
      <c r="D1490" s="2" t="s">
        <v>55</v>
      </c>
      <c r="E1490" s="5">
        <v>-27435</v>
      </c>
      <c r="F1490" s="3" t="s">
        <v>19</v>
      </c>
      <c r="G1490" s="3" t="s">
        <v>37</v>
      </c>
      <c r="H1490" s="2" t="s">
        <v>21</v>
      </c>
      <c r="I1490" s="2" t="s">
        <v>3692</v>
      </c>
      <c r="J1490" s="3" t="str">
        <f>HYPERLINK("https://www.boe.es/gazeta/dias/1824/11/18/pdfs/GMD-1824-146.pdf#page=3","Abrir facsímil")</f>
        <v>Abrir facsímil</v>
      </c>
      <c r="K1490" s="3" t="s">
        <v>23</v>
      </c>
    </row>
    <row r="1491" spans="1:11" ht="42" customHeight="1">
      <c r="A1491" s="2" t="s">
        <v>3693</v>
      </c>
      <c r="B1491" s="2" t="s">
        <v>3694</v>
      </c>
      <c r="C1491" s="2" t="s">
        <v>34</v>
      </c>
      <c r="D1491" s="2" t="s">
        <v>35</v>
      </c>
      <c r="E1491" s="5">
        <v>-27407</v>
      </c>
      <c r="F1491" s="3" t="s">
        <v>254</v>
      </c>
      <c r="G1491" s="3" t="s">
        <v>28</v>
      </c>
      <c r="H1491" s="2" t="s">
        <v>29</v>
      </c>
      <c r="I1491" s="2" t="s">
        <v>3695</v>
      </c>
      <c r="J1491" s="3" t="str">
        <f>HYPERLINK("https://www.boe.es/gazeta/dias/1824/12/16/pdfs/GMD-1824-158.pdf#page=4","Abrir facsímil")</f>
        <v>Abrir facsímil</v>
      </c>
      <c r="K1491" s="3" t="s">
        <v>31</v>
      </c>
    </row>
    <row r="1492" spans="1:11" ht="42" customHeight="1">
      <c r="A1492" s="2" t="s">
        <v>3696</v>
      </c>
      <c r="B1492" s="2" t="s">
        <v>3697</v>
      </c>
      <c r="C1492" s="2" t="s">
        <v>54</v>
      </c>
      <c r="D1492" s="2" t="s">
        <v>55</v>
      </c>
      <c r="E1492" s="5">
        <v>-27575</v>
      </c>
      <c r="F1492" s="3" t="s">
        <v>261</v>
      </c>
      <c r="G1492" s="3" t="s">
        <v>90</v>
      </c>
      <c r="H1492" s="2" t="s">
        <v>29</v>
      </c>
      <c r="I1492" s="2" t="s">
        <v>3698</v>
      </c>
      <c r="J1492" s="3" t="str">
        <f>HYPERLINK("https://www.boe.es/gazeta/dias/1824/07/01/pdfs/GMD-1824-83.pdf#page=2","Abrir facsímil")</f>
        <v>Abrir facsímil</v>
      </c>
      <c r="K1492" s="3" t="s">
        <v>31</v>
      </c>
    </row>
    <row r="1493" spans="1:11" ht="42" customHeight="1">
      <c r="A1493" s="2" t="s">
        <v>3699</v>
      </c>
      <c r="B1493" s="2" t="s">
        <v>3699</v>
      </c>
      <c r="C1493" s="2" t="s">
        <v>54</v>
      </c>
      <c r="D1493" s="2" t="s">
        <v>55</v>
      </c>
      <c r="E1493" s="5">
        <v>-27631</v>
      </c>
      <c r="F1493" s="3" t="s">
        <v>322</v>
      </c>
      <c r="G1493" s="3" t="s">
        <v>90</v>
      </c>
      <c r="H1493" s="2" t="s">
        <v>29</v>
      </c>
      <c r="I1493" s="2" t="s">
        <v>3700</v>
      </c>
      <c r="J1493" s="3" t="str">
        <f>HYPERLINK("https://www.boe.es/gazeta/dias/1824/05/06/pdfs/GMD-1824-58.pdf#page=2","Abrir facsímil")</f>
        <v>Abrir facsímil</v>
      </c>
      <c r="K1493" s="3" t="s">
        <v>31</v>
      </c>
    </row>
    <row r="1494" spans="1:11" ht="42" customHeight="1">
      <c r="A1494" s="2" t="s">
        <v>3699</v>
      </c>
      <c r="B1494" s="2" t="s">
        <v>3699</v>
      </c>
      <c r="C1494" s="2" t="s">
        <v>54</v>
      </c>
      <c r="D1494" s="2" t="s">
        <v>55</v>
      </c>
      <c r="E1494" s="5">
        <v>-27531</v>
      </c>
      <c r="F1494" s="3" t="s">
        <v>758</v>
      </c>
      <c r="G1494" s="3" t="s">
        <v>37</v>
      </c>
      <c r="H1494" s="2" t="s">
        <v>29</v>
      </c>
      <c r="I1494" s="2" t="s">
        <v>3701</v>
      </c>
      <c r="J1494" s="3" t="str">
        <f>HYPERLINK("https://www.boe.es/gazeta/dias/1824/08/14/pdfs/GMD-1824-102.pdf#page=3","Abrir facsímil")</f>
        <v>Abrir facsímil</v>
      </c>
      <c r="K1494" s="3" t="s">
        <v>31</v>
      </c>
    </row>
    <row r="1495" spans="1:11" ht="42" customHeight="1">
      <c r="A1495" s="2" t="s">
        <v>3702</v>
      </c>
      <c r="B1495" s="2" t="s">
        <v>3703</v>
      </c>
      <c r="C1495" s="2" t="s">
        <v>54</v>
      </c>
      <c r="D1495" s="2" t="s">
        <v>55</v>
      </c>
      <c r="E1495" s="5">
        <v>-27650</v>
      </c>
      <c r="F1495" s="3" t="s">
        <v>237</v>
      </c>
      <c r="G1495" s="3" t="s">
        <v>37</v>
      </c>
      <c r="H1495" s="2" t="s">
        <v>29</v>
      </c>
      <c r="I1495" s="2" t="s">
        <v>3704</v>
      </c>
      <c r="J1495" s="3" t="str">
        <f>HYPERLINK("https://www.boe.es/gazeta/dias/1824/04/17/pdfs/GMD-1824-50.pdf#page=3","Abrir facsímil")</f>
        <v>Abrir facsímil</v>
      </c>
      <c r="K1495" s="3" t="s">
        <v>31</v>
      </c>
    </row>
    <row r="1496" spans="1:11" ht="42" customHeight="1">
      <c r="A1496" s="2" t="s">
        <v>3705</v>
      </c>
      <c r="B1496" s="2" t="s">
        <v>3705</v>
      </c>
      <c r="C1496" s="2" t="s">
        <v>34</v>
      </c>
      <c r="D1496" s="2" t="s">
        <v>35</v>
      </c>
      <c r="E1496" s="5">
        <v>-27395</v>
      </c>
      <c r="F1496" s="3" t="s">
        <v>817</v>
      </c>
      <c r="G1496" s="3" t="s">
        <v>37</v>
      </c>
      <c r="H1496" s="2" t="s">
        <v>29</v>
      </c>
      <c r="I1496" s="2" t="s">
        <v>3706</v>
      </c>
      <c r="J1496" s="3" t="str">
        <f>HYPERLINK("https://www.boe.es/gazeta/dias/1824/12/28/pdfs/GMD-1824-163.pdf#page=3","Abrir facsímil")</f>
        <v>Abrir facsímil</v>
      </c>
      <c r="K1496" s="3" t="s">
        <v>31</v>
      </c>
    </row>
    <row r="1497" spans="1:11" ht="42" customHeight="1">
      <c r="A1497" s="2" t="s">
        <v>3707</v>
      </c>
      <c r="B1497" s="2" t="s">
        <v>3707</v>
      </c>
      <c r="C1497" s="2" t="s">
        <v>34</v>
      </c>
      <c r="D1497" s="2" t="s">
        <v>35</v>
      </c>
      <c r="E1497" s="5">
        <v>-27652</v>
      </c>
      <c r="F1497" s="3" t="s">
        <v>692</v>
      </c>
      <c r="G1497" s="3" t="s">
        <v>104</v>
      </c>
      <c r="H1497" s="2" t="s">
        <v>29</v>
      </c>
      <c r="I1497" s="2" t="s">
        <v>3708</v>
      </c>
      <c r="J1497" s="3" t="str">
        <f>HYPERLINK("https://www.boe.es/gazeta/dias/1824/04/15/pdfs/GMD-1824-49.pdf#page=1","Abrir facsímil")</f>
        <v>Abrir facsímil</v>
      </c>
      <c r="K1497" s="3" t="s">
        <v>31</v>
      </c>
    </row>
    <row r="1498" spans="1:11" ht="42" customHeight="1">
      <c r="A1498" s="2" t="s">
        <v>3707</v>
      </c>
      <c r="B1498" s="2" t="s">
        <v>3707</v>
      </c>
      <c r="C1498" s="2" t="s">
        <v>34</v>
      </c>
      <c r="D1498" s="2" t="s">
        <v>35</v>
      </c>
      <c r="E1498" s="5">
        <v>-27456</v>
      </c>
      <c r="F1498" s="3" t="s">
        <v>119</v>
      </c>
      <c r="G1498" s="3" t="s">
        <v>104</v>
      </c>
      <c r="H1498" s="2" t="s">
        <v>29</v>
      </c>
      <c r="I1498" s="2" t="s">
        <v>3709</v>
      </c>
      <c r="J1498" s="3" t="str">
        <f>HYPERLINK("https://www.boe.es/gazeta/dias/1824/10/28/pdfs/GMD-1824-137.pdf#page=1","Abrir facsímil")</f>
        <v>Abrir facsímil</v>
      </c>
      <c r="K1498" s="3" t="s">
        <v>31</v>
      </c>
    </row>
    <row r="1499" spans="1:11" ht="42" customHeight="1">
      <c r="A1499" s="2" t="s">
        <v>3710</v>
      </c>
      <c r="B1499" s="2" t="s">
        <v>3710</v>
      </c>
      <c r="C1499" s="2" t="s">
        <v>54</v>
      </c>
      <c r="D1499" s="2" t="s">
        <v>55</v>
      </c>
      <c r="E1499" s="5">
        <v>-27500</v>
      </c>
      <c r="F1499" s="3" t="s">
        <v>1015</v>
      </c>
      <c r="G1499" s="3" t="s">
        <v>37</v>
      </c>
      <c r="H1499" s="2" t="s">
        <v>29</v>
      </c>
      <c r="I1499" s="2" t="s">
        <v>3711</v>
      </c>
      <c r="J1499" s="3" t="str">
        <f>HYPERLINK("https://www.boe.es/gazeta/dias/1824/09/14/pdfs/GMD-1824-118.pdf#page=3","Abrir facsímil")</f>
        <v>Abrir facsímil</v>
      </c>
      <c r="K1499" s="3" t="s">
        <v>31</v>
      </c>
    </row>
    <row r="1500" spans="1:11" ht="42" customHeight="1">
      <c r="A1500" s="2" t="s">
        <v>3710</v>
      </c>
      <c r="B1500" s="2" t="s">
        <v>3710</v>
      </c>
      <c r="C1500" s="2" t="s">
        <v>54</v>
      </c>
      <c r="D1500" s="2" t="s">
        <v>55</v>
      </c>
      <c r="E1500" s="5">
        <v>-27402</v>
      </c>
      <c r="F1500" s="3" t="s">
        <v>1702</v>
      </c>
      <c r="G1500" s="3" t="s">
        <v>2509</v>
      </c>
      <c r="H1500" s="2" t="s">
        <v>29</v>
      </c>
      <c r="I1500" s="2" t="s">
        <v>3712</v>
      </c>
      <c r="J1500" s="3" t="str">
        <f>HYPERLINK("https://www.boe.es/gazeta/dias/1824/12/21/pdfs/GMD-1824-160.pdf#page=4","Abrir facsímil")</f>
        <v>Abrir facsímil</v>
      </c>
      <c r="K1500" s="3" t="s">
        <v>31</v>
      </c>
    </row>
    <row r="1501" spans="1:11" ht="42" customHeight="1">
      <c r="A1501" s="2" t="s">
        <v>3713</v>
      </c>
      <c r="B1501" s="2" t="s">
        <v>3714</v>
      </c>
      <c r="C1501" s="2" t="s">
        <v>54</v>
      </c>
      <c r="D1501" s="2" t="s">
        <v>55</v>
      </c>
      <c r="E1501" s="5">
        <v>-27423</v>
      </c>
      <c r="F1501" s="3" t="s">
        <v>1300</v>
      </c>
      <c r="G1501" s="3" t="s">
        <v>28</v>
      </c>
      <c r="H1501" s="2" t="s">
        <v>29</v>
      </c>
      <c r="I1501" s="2" t="s">
        <v>3715</v>
      </c>
      <c r="J1501" s="3" t="str">
        <f>HYPERLINK("https://www.boe.es/gazeta/dias/1824/11/30/pdfs/GMD-1824-151.pdf#page=4","Abrir facsímil")</f>
        <v>Abrir facsímil</v>
      </c>
      <c r="K1501" s="3" t="s">
        <v>31</v>
      </c>
    </row>
    <row r="1502" spans="1:11" ht="42" customHeight="1">
      <c r="A1502" s="2" t="s">
        <v>3716</v>
      </c>
      <c r="B1502" s="2" t="s">
        <v>3717</v>
      </c>
      <c r="C1502" s="2" t="s">
        <v>54</v>
      </c>
      <c r="D1502" s="2" t="s">
        <v>55</v>
      </c>
      <c r="E1502" s="5">
        <v>-27430</v>
      </c>
      <c r="F1502" s="3" t="s">
        <v>699</v>
      </c>
      <c r="G1502" s="3" t="s">
        <v>28</v>
      </c>
      <c r="H1502" s="2" t="s">
        <v>29</v>
      </c>
      <c r="I1502" s="2" t="s">
        <v>3718</v>
      </c>
      <c r="J1502" s="3" t="str">
        <f>HYPERLINK("https://www.boe.es/gazeta/dias/1824/11/23/pdfs/GMD-1824-148.pdf#page=4","Abrir facsímil")</f>
        <v>Abrir facsímil</v>
      </c>
      <c r="K1502" s="3" t="s">
        <v>31</v>
      </c>
    </row>
    <row r="1503" spans="1:11" ht="42" customHeight="1">
      <c r="A1503" s="2" t="s">
        <v>3719</v>
      </c>
      <c r="B1503" s="2" t="s">
        <v>3720</v>
      </c>
      <c r="C1503" s="2" t="s">
        <v>17</v>
      </c>
      <c r="D1503" s="2" t="s">
        <v>18</v>
      </c>
      <c r="E1503" s="5">
        <v>-27470</v>
      </c>
      <c r="F1503" s="3" t="s">
        <v>89</v>
      </c>
      <c r="G1503" s="3" t="s">
        <v>37</v>
      </c>
      <c r="H1503" s="2" t="s">
        <v>29</v>
      </c>
      <c r="I1503" s="2" t="s">
        <v>3721</v>
      </c>
      <c r="J1503" s="3" t="str">
        <f>HYPERLINK("https://www.boe.es/gazeta/dias/1824/10/14/pdfs/GMD-1824-131.pdf#page=3","Abrir facsímil")</f>
        <v>Abrir facsímil</v>
      </c>
      <c r="K1503" s="3" t="s">
        <v>31</v>
      </c>
    </row>
    <row r="1504" spans="1:11" ht="42" customHeight="1">
      <c r="A1504" s="2" t="s">
        <v>3722</v>
      </c>
      <c r="B1504" s="2" t="s">
        <v>3723</v>
      </c>
      <c r="C1504" s="2" t="s">
        <v>54</v>
      </c>
      <c r="D1504" s="2" t="s">
        <v>55</v>
      </c>
      <c r="E1504" s="5">
        <v>-27491</v>
      </c>
      <c r="F1504" s="3" t="s">
        <v>1195</v>
      </c>
      <c r="G1504" s="3" t="s">
        <v>37</v>
      </c>
      <c r="H1504" s="2" t="s">
        <v>29</v>
      </c>
      <c r="I1504" s="2" t="s">
        <v>3724</v>
      </c>
      <c r="J1504" s="3" t="str">
        <f>HYPERLINK("https://www.boe.es/gazeta/dias/1824/09/23/pdfs/GMD-1824-122.pdf#page=3","Abrir facsímil")</f>
        <v>Abrir facsímil</v>
      </c>
      <c r="K1504" s="3" t="s">
        <v>31</v>
      </c>
    </row>
    <row r="1505" spans="1:11" ht="42" customHeight="1">
      <c r="A1505" s="2" t="s">
        <v>3725</v>
      </c>
      <c r="B1505" s="2" t="s">
        <v>3726</v>
      </c>
      <c r="C1505" s="2" t="s">
        <v>17</v>
      </c>
      <c r="D1505" s="2" t="s">
        <v>18</v>
      </c>
      <c r="E1505" s="5">
        <v>-27570</v>
      </c>
      <c r="F1505" s="3" t="s">
        <v>152</v>
      </c>
      <c r="G1505" s="3" t="s">
        <v>104</v>
      </c>
      <c r="H1505" s="2" t="s">
        <v>29</v>
      </c>
      <c r="I1505" s="2" t="s">
        <v>3727</v>
      </c>
      <c r="J1505" s="3" t="str">
        <f>HYPERLINK("https://www.boe.es/gazeta/dias/1824/07/06/pdfs/GMD-1824-85.pdf#page=1","Abrir facsímil")</f>
        <v>Abrir facsímil</v>
      </c>
      <c r="K1505" s="3" t="s">
        <v>31</v>
      </c>
    </row>
    <row r="1506" spans="1:11" ht="42" customHeight="1">
      <c r="A1506" s="2" t="s">
        <v>3728</v>
      </c>
      <c r="B1506" s="2" t="s">
        <v>3729</v>
      </c>
      <c r="C1506" s="2" t="s">
        <v>17</v>
      </c>
      <c r="D1506" s="2" t="s">
        <v>18</v>
      </c>
      <c r="E1506" s="5">
        <v>-27517</v>
      </c>
      <c r="F1506" s="3" t="s">
        <v>173</v>
      </c>
      <c r="G1506" s="3" t="s">
        <v>28</v>
      </c>
      <c r="H1506" s="2" t="s">
        <v>29</v>
      </c>
      <c r="I1506" s="2" t="s">
        <v>3730</v>
      </c>
      <c r="J1506" s="3" t="str">
        <f>HYPERLINK("https://www.boe.es/gazeta/dias/1824/08/28/pdfs/GMD-1824-110.pdf#page=4","Abrir facsímil")</f>
        <v>Abrir facsímil</v>
      </c>
      <c r="K1506" s="3" t="s">
        <v>31</v>
      </c>
    </row>
    <row r="1507" spans="1:11" ht="42" customHeight="1">
      <c r="A1507" s="2" t="s">
        <v>3731</v>
      </c>
      <c r="B1507" s="2" t="s">
        <v>3732</v>
      </c>
      <c r="C1507" s="2" t="s">
        <v>26</v>
      </c>
      <c r="D1507" s="2" t="s">
        <v>18</v>
      </c>
      <c r="E1507" s="5">
        <v>-27631</v>
      </c>
      <c r="F1507" s="3" t="s">
        <v>322</v>
      </c>
      <c r="G1507" s="3" t="s">
        <v>28</v>
      </c>
      <c r="H1507" s="2" t="s">
        <v>29</v>
      </c>
      <c r="I1507" s="2" t="s">
        <v>3733</v>
      </c>
      <c r="J1507" s="3" t="str">
        <f>HYPERLINK("https://www.boe.es/gazeta/dias/1824/05/06/pdfs/GMD-1824-58.pdf#page=4","Abrir facsímil")</f>
        <v>Abrir facsímil</v>
      </c>
      <c r="K1507" s="3" t="s">
        <v>31</v>
      </c>
    </row>
    <row r="1508" spans="1:11" ht="42" customHeight="1">
      <c r="A1508" s="2" t="s">
        <v>3734</v>
      </c>
      <c r="B1508" s="2" t="s">
        <v>3734</v>
      </c>
      <c r="C1508" s="2" t="s">
        <v>54</v>
      </c>
      <c r="D1508" s="2" t="s">
        <v>55</v>
      </c>
      <c r="E1508" s="5">
        <v>-27461</v>
      </c>
      <c r="F1508" s="3" t="s">
        <v>1345</v>
      </c>
      <c r="G1508" s="3" t="s">
        <v>90</v>
      </c>
      <c r="H1508" s="2" t="s">
        <v>29</v>
      </c>
      <c r="I1508" s="2" t="s">
        <v>3735</v>
      </c>
      <c r="J1508" s="3" t="str">
        <f>HYPERLINK("https://www.boe.es/gazeta/dias/1824/10/23/pdfs/GMD-1824-135.pdf#page=2","Abrir facsímil")</f>
        <v>Abrir facsímil</v>
      </c>
      <c r="K1508" s="3" t="s">
        <v>31</v>
      </c>
    </row>
    <row r="1509" spans="1:11" ht="42" customHeight="1">
      <c r="A1509" s="2" t="s">
        <v>3736</v>
      </c>
      <c r="B1509" s="2" t="s">
        <v>3737</v>
      </c>
      <c r="C1509" s="2" t="s">
        <v>54</v>
      </c>
      <c r="D1509" s="2" t="s">
        <v>55</v>
      </c>
      <c r="E1509" s="5">
        <v>-27430</v>
      </c>
      <c r="F1509" s="3" t="s">
        <v>699</v>
      </c>
      <c r="G1509" s="3" t="s">
        <v>104</v>
      </c>
      <c r="H1509" s="2" t="s">
        <v>29</v>
      </c>
      <c r="I1509" s="2" t="s">
        <v>3738</v>
      </c>
      <c r="J1509" s="3" t="str">
        <f>HYPERLINK("https://www.boe.es/gazeta/dias/1824/11/23/pdfs/GMD-1824-148.pdf#page=1","Abrir facsímil")</f>
        <v>Abrir facsímil</v>
      </c>
      <c r="K1509" s="3" t="s">
        <v>31</v>
      </c>
    </row>
    <row r="1510" spans="1:11" ht="42" customHeight="1">
      <c r="A1510" s="2" t="s">
        <v>3739</v>
      </c>
      <c r="B1510" s="2" t="s">
        <v>3740</v>
      </c>
      <c r="C1510" s="2" t="s">
        <v>34</v>
      </c>
      <c r="D1510" s="2" t="s">
        <v>35</v>
      </c>
      <c r="E1510" s="5">
        <v>-27624</v>
      </c>
      <c r="F1510" s="3" t="s">
        <v>354</v>
      </c>
      <c r="G1510" s="3" t="s">
        <v>90</v>
      </c>
      <c r="H1510" s="2" t="s">
        <v>29</v>
      </c>
      <c r="I1510" s="2" t="s">
        <v>3741</v>
      </c>
      <c r="J1510" s="3" t="str">
        <f>HYPERLINK("https://www.boe.es/gazeta/dias/1824/05/13/pdfs/GMD-1824-61.pdf#page=2","Abrir facsímil")</f>
        <v>Abrir facsímil</v>
      </c>
      <c r="K1510" s="3" t="s">
        <v>31</v>
      </c>
    </row>
    <row r="1511" spans="1:11" ht="42" customHeight="1">
      <c r="A1511" s="2" t="s">
        <v>3742</v>
      </c>
      <c r="B1511" s="2" t="s">
        <v>3743</v>
      </c>
      <c r="C1511" s="2" t="s">
        <v>54</v>
      </c>
      <c r="D1511" s="2" t="s">
        <v>55</v>
      </c>
      <c r="E1511" s="5">
        <v>-27731</v>
      </c>
      <c r="F1511" s="3" t="s">
        <v>1284</v>
      </c>
      <c r="G1511" s="3" t="s">
        <v>104</v>
      </c>
      <c r="H1511" s="2" t="s">
        <v>29</v>
      </c>
      <c r="I1511" s="2" t="s">
        <v>3744</v>
      </c>
      <c r="J1511" s="3" t="str">
        <f>HYPERLINK("https://www.boe.es/gazeta/dias/1824/01/27/pdfs/GMD-1824-12.pdf#page=1","Abrir facsímil")</f>
        <v>Abrir facsímil</v>
      </c>
      <c r="K1511" s="3" t="s">
        <v>31</v>
      </c>
    </row>
    <row r="1512" spans="1:11" ht="42" customHeight="1">
      <c r="A1512" s="2" t="s">
        <v>3745</v>
      </c>
      <c r="B1512" s="2" t="s">
        <v>3746</v>
      </c>
      <c r="C1512" s="2" t="s">
        <v>34</v>
      </c>
      <c r="D1512" s="2" t="s">
        <v>35</v>
      </c>
      <c r="E1512" s="5">
        <v>-27701</v>
      </c>
      <c r="F1512" s="3" t="s">
        <v>914</v>
      </c>
      <c r="G1512" s="3" t="s">
        <v>104</v>
      </c>
      <c r="H1512" s="2" t="s">
        <v>29</v>
      </c>
      <c r="I1512" s="2" t="s">
        <v>3747</v>
      </c>
      <c r="J1512" s="3" t="str">
        <f>HYPERLINK("https://www.boe.es/gazeta/dias/1824/02/26/pdfs/GMD-1824-26.pdf#page=1","Abrir facsímil")</f>
        <v>Abrir facsímil</v>
      </c>
      <c r="K1512" s="3" t="s">
        <v>31</v>
      </c>
    </row>
    <row r="1513" spans="1:11" ht="42" customHeight="1">
      <c r="A1513" s="2" t="s">
        <v>3748</v>
      </c>
      <c r="B1513" s="2" t="s">
        <v>3748</v>
      </c>
      <c r="C1513" s="2" t="s">
        <v>54</v>
      </c>
      <c r="D1513" s="2" t="s">
        <v>55</v>
      </c>
      <c r="E1513" s="5">
        <v>-27587</v>
      </c>
      <c r="F1513" s="3" t="s">
        <v>1500</v>
      </c>
      <c r="G1513" s="3" t="s">
        <v>90</v>
      </c>
      <c r="H1513" s="2" t="s">
        <v>29</v>
      </c>
      <c r="I1513" s="2" t="s">
        <v>3749</v>
      </c>
      <c r="J1513" s="3" t="str">
        <f>HYPERLINK("https://www.boe.es/gazeta/dias/1824/06/19/pdfs/GMD-1824-78.pdf#page=2","Abrir facsímil")</f>
        <v>Abrir facsímil</v>
      </c>
      <c r="K1513" s="3" t="s">
        <v>31</v>
      </c>
    </row>
    <row r="1514" spans="1:11" ht="42" customHeight="1">
      <c r="A1514" s="2" t="s">
        <v>3748</v>
      </c>
      <c r="B1514" s="2" t="s">
        <v>3748</v>
      </c>
      <c r="C1514" s="2" t="s">
        <v>54</v>
      </c>
      <c r="D1514" s="2" t="s">
        <v>55</v>
      </c>
      <c r="E1514" s="5">
        <v>-27577</v>
      </c>
      <c r="F1514" s="3" t="s">
        <v>1963</v>
      </c>
      <c r="G1514" s="3" t="s">
        <v>104</v>
      </c>
      <c r="H1514" s="2" t="s">
        <v>29</v>
      </c>
      <c r="I1514" s="2" t="s">
        <v>3750</v>
      </c>
      <c r="J1514" s="3" t="str">
        <f>HYPERLINK("https://www.boe.es/gazeta/dias/1824/06/29/pdfs/GMD-1824-82.pdf#page=1","Abrir facsímil")</f>
        <v>Abrir facsímil</v>
      </c>
      <c r="K1514" s="3" t="s">
        <v>31</v>
      </c>
    </row>
    <row r="1515" spans="1:11" ht="42" customHeight="1">
      <c r="A1515" s="2" t="s">
        <v>3748</v>
      </c>
      <c r="B1515" s="2" t="s">
        <v>3748</v>
      </c>
      <c r="C1515" s="2" t="s">
        <v>54</v>
      </c>
      <c r="D1515" s="2" t="s">
        <v>55</v>
      </c>
      <c r="E1515" s="5">
        <v>-27568</v>
      </c>
      <c r="F1515" s="3" t="s">
        <v>103</v>
      </c>
      <c r="G1515" s="3" t="s">
        <v>90</v>
      </c>
      <c r="H1515" s="2" t="s">
        <v>29</v>
      </c>
      <c r="I1515" s="2" t="s">
        <v>3751</v>
      </c>
      <c r="J1515" s="3" t="str">
        <f>HYPERLINK("https://www.boe.es/gazeta/dias/1824/07/08/pdfs/GMD-1824-86.pdf#page=2","Abrir facsímil")</f>
        <v>Abrir facsímil</v>
      </c>
      <c r="K1515" s="3" t="s">
        <v>31</v>
      </c>
    </row>
    <row r="1516" spans="1:11" ht="42" customHeight="1">
      <c r="A1516" s="2" t="s">
        <v>3748</v>
      </c>
      <c r="B1516" s="2" t="s">
        <v>3748</v>
      </c>
      <c r="C1516" s="2" t="s">
        <v>54</v>
      </c>
      <c r="D1516" s="2" t="s">
        <v>55</v>
      </c>
      <c r="E1516" s="5">
        <v>-27566</v>
      </c>
      <c r="F1516" s="3" t="s">
        <v>183</v>
      </c>
      <c r="G1516" s="3" t="s">
        <v>37</v>
      </c>
      <c r="H1516" s="2" t="s">
        <v>29</v>
      </c>
      <c r="I1516" s="2" t="s">
        <v>3752</v>
      </c>
      <c r="J1516" s="3" t="str">
        <f>HYPERLINK("https://www.boe.es/gazeta/dias/1824/07/10/pdfs/GMD-1824-87.pdf#page=3","Abrir facsímil")</f>
        <v>Abrir facsímil</v>
      </c>
      <c r="K1516" s="3" t="s">
        <v>31</v>
      </c>
    </row>
    <row r="1517" spans="1:11" ht="42" customHeight="1">
      <c r="A1517" s="2" t="s">
        <v>3748</v>
      </c>
      <c r="B1517" s="2" t="s">
        <v>3748</v>
      </c>
      <c r="C1517" s="2" t="s">
        <v>54</v>
      </c>
      <c r="D1517" s="2" t="s">
        <v>55</v>
      </c>
      <c r="E1517" s="5">
        <v>-27561</v>
      </c>
      <c r="F1517" s="3" t="s">
        <v>1291</v>
      </c>
      <c r="G1517" s="3" t="s">
        <v>37</v>
      </c>
      <c r="H1517" s="2" t="s">
        <v>29</v>
      </c>
      <c r="I1517" s="2" t="s">
        <v>3753</v>
      </c>
      <c r="J1517" s="3" t="str">
        <f>HYPERLINK("https://www.boe.es/gazeta/dias/1824/07/15/pdfs/GMD-1824-89.pdf#page=3","Abrir facsímil")</f>
        <v>Abrir facsímil</v>
      </c>
      <c r="K1517" s="3" t="s">
        <v>31</v>
      </c>
    </row>
    <row r="1518" spans="1:11" ht="42" customHeight="1">
      <c r="A1518" s="2" t="s">
        <v>3754</v>
      </c>
      <c r="B1518" s="2" t="s">
        <v>3755</v>
      </c>
      <c r="C1518" s="2" t="s">
        <v>54</v>
      </c>
      <c r="D1518" s="2" t="s">
        <v>55</v>
      </c>
      <c r="E1518" s="5">
        <v>-27605</v>
      </c>
      <c r="F1518" s="3" t="s">
        <v>1168</v>
      </c>
      <c r="G1518" s="3" t="s">
        <v>37</v>
      </c>
      <c r="H1518" s="2" t="s">
        <v>21</v>
      </c>
      <c r="I1518" s="2" t="s">
        <v>3756</v>
      </c>
      <c r="J1518" s="3" t="str">
        <f>HYPERLINK("https://www.boe.es/gazeta/dias/1824/06/01/pdfs/GMD-1824-70.pdf#page=3","Abrir facsímil")</f>
        <v>Abrir facsímil</v>
      </c>
      <c r="K1518" s="3" t="s">
        <v>23</v>
      </c>
    </row>
    <row r="1519" spans="1:11" ht="42" customHeight="1">
      <c r="A1519" s="2" t="s">
        <v>3757</v>
      </c>
      <c r="B1519" s="2" t="s">
        <v>3757</v>
      </c>
      <c r="C1519" s="2" t="s">
        <v>54</v>
      </c>
      <c r="D1519" s="2" t="s">
        <v>55</v>
      </c>
      <c r="E1519" s="5">
        <v>-27640</v>
      </c>
      <c r="F1519" s="3" t="s">
        <v>281</v>
      </c>
      <c r="G1519" s="3" t="s">
        <v>3758</v>
      </c>
      <c r="H1519" s="2" t="s">
        <v>29</v>
      </c>
      <c r="I1519" s="2" t="s">
        <v>3759</v>
      </c>
      <c r="J1519" s="3" t="str">
        <f>HYPERLINK("https://www.boe.es/gazeta/dias/1824/04/27/pdfs/GMD-1824-54.pdf#page=2","Abrir facsímil")</f>
        <v>Abrir facsímil</v>
      </c>
      <c r="K1519" s="3" t="s">
        <v>31</v>
      </c>
    </row>
    <row r="1520" spans="1:11" ht="42" customHeight="1">
      <c r="A1520" s="2" t="s">
        <v>3760</v>
      </c>
      <c r="B1520" s="2" t="s">
        <v>3761</v>
      </c>
      <c r="C1520" s="2" t="s">
        <v>72</v>
      </c>
      <c r="D1520" s="2" t="s">
        <v>18</v>
      </c>
      <c r="E1520" s="5">
        <v>-27407</v>
      </c>
      <c r="F1520" s="3" t="s">
        <v>254</v>
      </c>
      <c r="G1520" s="3" t="s">
        <v>28</v>
      </c>
      <c r="H1520" s="2" t="s">
        <v>29</v>
      </c>
      <c r="I1520" s="2" t="s">
        <v>3762</v>
      </c>
      <c r="J1520" s="3" t="str">
        <f>HYPERLINK("https://www.boe.es/gazeta/dias/1824/12/16/pdfs/GMD-1824-158.pdf#page=4","Abrir facsímil")</f>
        <v>Abrir facsímil</v>
      </c>
      <c r="K1520" s="3" t="s">
        <v>31</v>
      </c>
    </row>
    <row r="1521" spans="1:11" ht="42" customHeight="1">
      <c r="A1521" s="2" t="s">
        <v>3763</v>
      </c>
      <c r="B1521" s="2" t="s">
        <v>3764</v>
      </c>
      <c r="C1521" s="2" t="s">
        <v>54</v>
      </c>
      <c r="D1521" s="2" t="s">
        <v>55</v>
      </c>
      <c r="E1521" s="5">
        <v>-27500</v>
      </c>
      <c r="F1521" s="3" t="s">
        <v>1015</v>
      </c>
      <c r="G1521" s="3" t="s">
        <v>28</v>
      </c>
      <c r="H1521" s="2" t="s">
        <v>29</v>
      </c>
      <c r="I1521" s="2" t="s">
        <v>3765</v>
      </c>
      <c r="J1521" s="3" t="str">
        <f>HYPERLINK("https://www.boe.es/gazeta/dias/1824/09/14/pdfs/GMD-1824-118.pdf#page=4","Abrir facsímil")</f>
        <v>Abrir facsímil</v>
      </c>
      <c r="K1521" s="3" t="s">
        <v>31</v>
      </c>
    </row>
    <row r="1522" spans="1:11" ht="42" customHeight="1">
      <c r="A1522" s="2" t="s">
        <v>3766</v>
      </c>
      <c r="B1522" s="2" t="s">
        <v>3767</v>
      </c>
      <c r="C1522" s="2" t="s">
        <v>54</v>
      </c>
      <c r="D1522" s="2" t="s">
        <v>55</v>
      </c>
      <c r="E1522" s="5">
        <v>-27685</v>
      </c>
      <c r="F1522" s="3" t="s">
        <v>50</v>
      </c>
      <c r="G1522" s="3" t="s">
        <v>90</v>
      </c>
      <c r="H1522" s="2" t="s">
        <v>29</v>
      </c>
      <c r="I1522" s="2" t="s">
        <v>3768</v>
      </c>
      <c r="J1522" s="3" t="str">
        <f>HYPERLINK("https://www.boe.es/gazeta/dias/1824/03/13/pdfs/GMD-1824-33.pdf#page=2","Abrir facsímil")</f>
        <v>Abrir facsímil</v>
      </c>
      <c r="K1522" s="3" t="s">
        <v>31</v>
      </c>
    </row>
    <row r="1523" spans="1:11" ht="42" customHeight="1">
      <c r="A1523" s="2" t="s">
        <v>3769</v>
      </c>
      <c r="B1523" s="2" t="s">
        <v>3770</v>
      </c>
      <c r="C1523" s="2" t="s">
        <v>34</v>
      </c>
      <c r="D1523" s="2" t="s">
        <v>35</v>
      </c>
      <c r="E1523" s="5">
        <v>-27699</v>
      </c>
      <c r="F1523" s="3" t="s">
        <v>189</v>
      </c>
      <c r="G1523" s="3" t="s">
        <v>28</v>
      </c>
      <c r="H1523" s="2" t="s">
        <v>29</v>
      </c>
      <c r="I1523" s="2" t="s">
        <v>3771</v>
      </c>
      <c r="J1523" s="3" t="str">
        <f>HYPERLINK("https://www.boe.es/gazeta/dias/1824/02/28/pdfs/GMD-1824-27.pdf#page=4","Abrir facsímil")</f>
        <v>Abrir facsímil</v>
      </c>
      <c r="K1523" s="3" t="s">
        <v>31</v>
      </c>
    </row>
    <row r="1524" spans="1:11" ht="42" customHeight="1">
      <c r="A1524" s="2" t="s">
        <v>3772</v>
      </c>
      <c r="B1524" s="2" t="s">
        <v>3772</v>
      </c>
      <c r="C1524" s="2" t="s">
        <v>72</v>
      </c>
      <c r="D1524" s="2" t="s">
        <v>18</v>
      </c>
      <c r="E1524" s="5">
        <v>-27531</v>
      </c>
      <c r="F1524" s="3" t="s">
        <v>758</v>
      </c>
      <c r="G1524" s="3" t="s">
        <v>37</v>
      </c>
      <c r="H1524" s="2" t="s">
        <v>29</v>
      </c>
      <c r="I1524" s="2" t="s">
        <v>3773</v>
      </c>
      <c r="J1524" s="3" t="str">
        <f>HYPERLINK("https://www.boe.es/gazeta/dias/1824/08/14/pdfs/GMD-1824-102.pdf#page=3","Abrir facsímil")</f>
        <v>Abrir facsímil</v>
      </c>
      <c r="K1524" s="3" t="s">
        <v>31</v>
      </c>
    </row>
    <row r="1525" spans="1:11" ht="42" customHeight="1">
      <c r="A1525" s="2" t="s">
        <v>3774</v>
      </c>
      <c r="B1525" s="2" t="s">
        <v>3775</v>
      </c>
      <c r="C1525" s="2" t="s">
        <v>34</v>
      </c>
      <c r="D1525" s="2" t="s">
        <v>35</v>
      </c>
      <c r="E1525" s="5">
        <v>-27745</v>
      </c>
      <c r="F1525" s="3" t="s">
        <v>1104</v>
      </c>
      <c r="G1525" s="3" t="s">
        <v>3776</v>
      </c>
      <c r="H1525" s="2" t="s">
        <v>29</v>
      </c>
      <c r="I1525" s="2" t="s">
        <v>3777</v>
      </c>
      <c r="J1525" s="3" t="str">
        <f>HYPERLINK("https://www.boe.es/gazeta/dias/1824/01/13/pdfs/GMD-1824-6.pdf#page=4","Abrir facsímil")</f>
        <v>Abrir facsímil</v>
      </c>
      <c r="K1525" s="3" t="s">
        <v>31</v>
      </c>
    </row>
    <row r="1526" spans="1:11" ht="42" customHeight="1">
      <c r="A1526" s="2" t="s">
        <v>3778</v>
      </c>
      <c r="B1526" s="2" t="s">
        <v>3779</v>
      </c>
      <c r="C1526" s="2" t="s">
        <v>54</v>
      </c>
      <c r="D1526" s="2" t="s">
        <v>55</v>
      </c>
      <c r="E1526" s="5">
        <v>-27535</v>
      </c>
      <c r="F1526" s="3" t="s">
        <v>715</v>
      </c>
      <c r="G1526" s="3" t="s">
        <v>28</v>
      </c>
      <c r="H1526" s="2" t="s">
        <v>29</v>
      </c>
      <c r="I1526" s="2" t="s">
        <v>3780</v>
      </c>
      <c r="J1526" s="3" t="str">
        <f>HYPERLINK("https://www.boe.es/gazeta/dias/1824/08/10/pdfs/GMD-1824-100.pdf#page=4","Abrir facsímil")</f>
        <v>Abrir facsímil</v>
      </c>
      <c r="K1526" s="3" t="s">
        <v>31</v>
      </c>
    </row>
    <row r="1527" spans="1:11" ht="42" customHeight="1">
      <c r="A1527" s="2" t="s">
        <v>3781</v>
      </c>
      <c r="B1527" s="2" t="s">
        <v>3781</v>
      </c>
      <c r="C1527" s="2" t="s">
        <v>54</v>
      </c>
      <c r="D1527" s="2" t="s">
        <v>55</v>
      </c>
      <c r="E1527" s="5">
        <v>-27647</v>
      </c>
      <c r="F1527" s="3" t="s">
        <v>498</v>
      </c>
      <c r="G1527" s="3" t="s">
        <v>28</v>
      </c>
      <c r="H1527" s="2" t="s">
        <v>29</v>
      </c>
      <c r="I1527" s="2" t="s">
        <v>3782</v>
      </c>
      <c r="J1527" s="3" t="str">
        <f>HYPERLINK("https://www.boe.es/gazeta/dias/1824/04/20/pdfs/GMD-1824-51.pdf#page=4","Abrir facsímil")</f>
        <v>Abrir facsímil</v>
      </c>
      <c r="K1527" s="3" t="s">
        <v>31</v>
      </c>
    </row>
    <row r="1528" spans="1:11" ht="42" customHeight="1">
      <c r="A1528" s="2" t="s">
        <v>3783</v>
      </c>
      <c r="B1528" s="2" t="s">
        <v>3784</v>
      </c>
      <c r="C1528" s="2" t="s">
        <v>54</v>
      </c>
      <c r="D1528" s="2" t="s">
        <v>55</v>
      </c>
      <c r="E1528" s="5">
        <v>-27547</v>
      </c>
      <c r="F1528" s="3" t="s">
        <v>156</v>
      </c>
      <c r="G1528" s="3" t="s">
        <v>28</v>
      </c>
      <c r="H1528" s="2" t="s">
        <v>29</v>
      </c>
      <c r="I1528" s="2" t="s">
        <v>3785</v>
      </c>
      <c r="J1528" s="3" t="str">
        <f>HYPERLINK("https://www.boe.es/gazeta/dias/1824/07/29/pdfs/GMD-1824-95.pdf#page=4","Abrir facsímil")</f>
        <v>Abrir facsímil</v>
      </c>
      <c r="K1528" s="3" t="s">
        <v>31</v>
      </c>
    </row>
    <row r="1529" spans="1:11" ht="42" customHeight="1">
      <c r="A1529" s="2" t="s">
        <v>3786</v>
      </c>
      <c r="B1529" s="2" t="s">
        <v>3787</v>
      </c>
      <c r="C1529" s="2" t="s">
        <v>34</v>
      </c>
      <c r="D1529" s="2" t="s">
        <v>35</v>
      </c>
      <c r="E1529" s="5">
        <v>-27405</v>
      </c>
      <c r="F1529" s="3" t="s">
        <v>165</v>
      </c>
      <c r="G1529" s="3" t="s">
        <v>28</v>
      </c>
      <c r="H1529" s="2" t="s">
        <v>29</v>
      </c>
      <c r="I1529" s="2" t="s">
        <v>3788</v>
      </c>
      <c r="J1529" s="3" t="str">
        <f>HYPERLINK("https://www.boe.es/gazeta/dias/1824/12/18/pdfs/GMD-1824-159.pdf#page=4","Abrir facsímil")</f>
        <v>Abrir facsímil</v>
      </c>
      <c r="K1529" s="3" t="s">
        <v>31</v>
      </c>
    </row>
    <row r="1530" spans="1:11" ht="42" customHeight="1">
      <c r="A1530" s="2" t="s">
        <v>3789</v>
      </c>
      <c r="B1530" s="2" t="s">
        <v>3790</v>
      </c>
      <c r="C1530" s="2" t="s">
        <v>49</v>
      </c>
      <c r="D1530" s="2" t="s">
        <v>18</v>
      </c>
      <c r="E1530" s="5">
        <v>-27430</v>
      </c>
      <c r="F1530" s="3" t="s">
        <v>699</v>
      </c>
      <c r="G1530" s="3" t="s">
        <v>28</v>
      </c>
      <c r="H1530" s="2" t="s">
        <v>29</v>
      </c>
      <c r="I1530" s="2" t="s">
        <v>3791</v>
      </c>
      <c r="J1530" s="3" t="str">
        <f>HYPERLINK("https://www.boe.es/gazeta/dias/1824/11/23/pdfs/GMD-1824-148.pdf#page=4","Abrir facsímil")</f>
        <v>Abrir facsímil</v>
      </c>
      <c r="K1530" s="3" t="s">
        <v>31</v>
      </c>
    </row>
    <row r="1531" spans="1:11" ht="42" customHeight="1">
      <c r="A1531" s="2" t="s">
        <v>3792</v>
      </c>
      <c r="B1531" s="2" t="s">
        <v>3793</v>
      </c>
      <c r="C1531" s="2" t="s">
        <v>54</v>
      </c>
      <c r="D1531" s="2" t="s">
        <v>55</v>
      </c>
      <c r="E1531" s="5">
        <v>-27713</v>
      </c>
      <c r="F1531" s="3" t="s">
        <v>371</v>
      </c>
      <c r="G1531" s="3" t="s">
        <v>28</v>
      </c>
      <c r="H1531" s="2" t="s">
        <v>29</v>
      </c>
      <c r="I1531" s="2" t="s">
        <v>3794</v>
      </c>
      <c r="J1531" s="3" t="str">
        <f>HYPERLINK("https://www.boe.es/gazeta/dias/1824/02/14/pdfs/GMD-1824-21.pdf#page=4","Abrir facsímil")</f>
        <v>Abrir facsímil</v>
      </c>
      <c r="K1531" s="3" t="s">
        <v>31</v>
      </c>
    </row>
    <row r="1532" spans="1:11" ht="42" customHeight="1">
      <c r="A1532" s="2" t="s">
        <v>3795</v>
      </c>
      <c r="B1532" s="2" t="s">
        <v>3796</v>
      </c>
      <c r="C1532" s="2" t="s">
        <v>54</v>
      </c>
      <c r="D1532" s="2" t="s">
        <v>55</v>
      </c>
      <c r="E1532" s="5">
        <v>-27568</v>
      </c>
      <c r="F1532" s="3" t="s">
        <v>103</v>
      </c>
      <c r="G1532" s="3" t="s">
        <v>37</v>
      </c>
      <c r="H1532" s="2" t="s">
        <v>29</v>
      </c>
      <c r="I1532" s="2" t="s">
        <v>3797</v>
      </c>
      <c r="J1532" s="3" t="str">
        <f>HYPERLINK("https://www.boe.es/gazeta/dias/1824/07/08/pdfs/GMD-1824-86.pdf#page=3","Abrir facsímil")</f>
        <v>Abrir facsímil</v>
      </c>
      <c r="K1532" s="3" t="s">
        <v>31</v>
      </c>
    </row>
    <row r="1533" spans="1:11" ht="42" customHeight="1">
      <c r="A1533" s="2" t="s">
        <v>3795</v>
      </c>
      <c r="B1533" s="2" t="s">
        <v>3796</v>
      </c>
      <c r="C1533" s="2" t="s">
        <v>54</v>
      </c>
      <c r="D1533" s="2" t="s">
        <v>55</v>
      </c>
      <c r="E1533" s="5">
        <v>-27568</v>
      </c>
      <c r="F1533" s="3" t="s">
        <v>103</v>
      </c>
      <c r="G1533" s="3" t="s">
        <v>28</v>
      </c>
      <c r="H1533" s="2" t="s">
        <v>29</v>
      </c>
      <c r="I1533" s="2" t="s">
        <v>3798</v>
      </c>
      <c r="J1533" s="3" t="str">
        <f>HYPERLINK("https://www.boe.es/gazeta/dias/1824/07/08/pdfs/GMD-1824-86.pdf#page=4","Abrir facsímil")</f>
        <v>Abrir facsímil</v>
      </c>
      <c r="K1533" s="3" t="s">
        <v>31</v>
      </c>
    </row>
    <row r="1534" spans="1:11" ht="42" customHeight="1">
      <c r="A1534" s="2" t="s">
        <v>3799</v>
      </c>
      <c r="B1534" s="2" t="s">
        <v>3800</v>
      </c>
      <c r="C1534" s="2" t="s">
        <v>34</v>
      </c>
      <c r="D1534" s="2" t="s">
        <v>35</v>
      </c>
      <c r="E1534" s="5">
        <v>-27752</v>
      </c>
      <c r="F1534" s="3" t="s">
        <v>442</v>
      </c>
      <c r="G1534" s="3" t="s">
        <v>28</v>
      </c>
      <c r="H1534" s="2" t="s">
        <v>29</v>
      </c>
      <c r="I1534" s="2" t="s">
        <v>3801</v>
      </c>
      <c r="J1534" s="3" t="str">
        <f>HYPERLINK("https://www.boe.es/gazeta/dias/1824/01/06/pdfs/GMD-1824-3.pdf#page=4","Abrir facsímil")</f>
        <v>Abrir facsímil</v>
      </c>
      <c r="K1534" s="3" t="s">
        <v>31</v>
      </c>
    </row>
    <row r="1535" spans="1:11" ht="42" customHeight="1">
      <c r="A1535" s="2" t="s">
        <v>3802</v>
      </c>
      <c r="B1535" s="2" t="s">
        <v>3803</v>
      </c>
      <c r="C1535" s="2" t="s">
        <v>34</v>
      </c>
      <c r="D1535" s="2" t="s">
        <v>35</v>
      </c>
      <c r="E1535" s="5">
        <v>-27736</v>
      </c>
      <c r="F1535" s="3" t="s">
        <v>56</v>
      </c>
      <c r="G1535" s="3" t="s">
        <v>37</v>
      </c>
      <c r="H1535" s="2" t="s">
        <v>29</v>
      </c>
      <c r="I1535" s="2" t="s">
        <v>3804</v>
      </c>
      <c r="J1535" s="3" t="str">
        <f>HYPERLINK("https://www.boe.es/gazeta/dias/1824/01/22/pdfs/GMD-1824-10.pdf#page=3","Abrir facsímil")</f>
        <v>Abrir facsímil</v>
      </c>
      <c r="K1535" s="3" t="s">
        <v>31</v>
      </c>
    </row>
    <row r="1536" spans="1:11" ht="42" customHeight="1">
      <c r="A1536" s="2" t="s">
        <v>3805</v>
      </c>
      <c r="B1536" s="2" t="s">
        <v>3806</v>
      </c>
      <c r="C1536" s="2" t="s">
        <v>34</v>
      </c>
      <c r="D1536" s="2" t="s">
        <v>35</v>
      </c>
      <c r="E1536" s="5">
        <v>-27734</v>
      </c>
      <c r="F1536" s="3" t="s">
        <v>449</v>
      </c>
      <c r="G1536" s="3" t="s">
        <v>28</v>
      </c>
      <c r="H1536" s="2" t="s">
        <v>29</v>
      </c>
      <c r="I1536" s="2" t="s">
        <v>3807</v>
      </c>
      <c r="J1536" s="3" t="str">
        <f>HYPERLINK("https://www.boe.es/gazeta/dias/1824/01/24/pdfs/GMD-1824-11.pdf#page=4","Abrir facsímil")</f>
        <v>Abrir facsímil</v>
      </c>
      <c r="K1536" s="3" t="s">
        <v>31</v>
      </c>
    </row>
    <row r="1537" spans="1:11" ht="42" customHeight="1">
      <c r="A1537" s="2" t="s">
        <v>3808</v>
      </c>
      <c r="B1537" s="2" t="s">
        <v>3809</v>
      </c>
      <c r="C1537" s="2" t="s">
        <v>34</v>
      </c>
      <c r="D1537" s="2" t="s">
        <v>35</v>
      </c>
      <c r="E1537" s="5">
        <v>-27575</v>
      </c>
      <c r="F1537" s="3" t="s">
        <v>261</v>
      </c>
      <c r="G1537" s="3" t="s">
        <v>90</v>
      </c>
      <c r="H1537" s="2" t="s">
        <v>29</v>
      </c>
      <c r="I1537" s="2" t="s">
        <v>3810</v>
      </c>
      <c r="J1537" s="3" t="str">
        <f>HYPERLINK("https://www.boe.es/gazeta/dias/1824/07/01/pdfs/GMD-1824-83.pdf#page=2","Abrir facsímil")</f>
        <v>Abrir facsímil</v>
      </c>
      <c r="K1537" s="3" t="s">
        <v>31</v>
      </c>
    </row>
    <row r="1538" spans="1:11" ht="42" customHeight="1">
      <c r="A1538" s="2" t="s">
        <v>3811</v>
      </c>
      <c r="B1538" s="2" t="s">
        <v>3812</v>
      </c>
      <c r="C1538" s="2" t="s">
        <v>54</v>
      </c>
      <c r="D1538" s="2" t="s">
        <v>55</v>
      </c>
      <c r="E1538" s="5">
        <v>-27472</v>
      </c>
      <c r="F1538" s="3" t="s">
        <v>459</v>
      </c>
      <c r="G1538" s="3" t="s">
        <v>90</v>
      </c>
      <c r="H1538" s="2" t="s">
        <v>29</v>
      </c>
      <c r="I1538" s="2" t="s">
        <v>3813</v>
      </c>
      <c r="J1538" s="3" t="str">
        <f>HYPERLINK("https://www.boe.es/gazeta/dias/1824/10/12/pdfs/GMD-1824-130.pdf#page=2","Abrir facsímil")</f>
        <v>Abrir facsímil</v>
      </c>
      <c r="K1538" s="3" t="s">
        <v>31</v>
      </c>
    </row>
    <row r="1539" spans="1:11" ht="42" customHeight="1">
      <c r="A1539" s="2" t="s">
        <v>3814</v>
      </c>
      <c r="B1539" s="2" t="s">
        <v>3815</v>
      </c>
      <c r="C1539" s="2" t="s">
        <v>34</v>
      </c>
      <c r="D1539" s="2" t="s">
        <v>35</v>
      </c>
      <c r="E1539" s="5">
        <v>-27577</v>
      </c>
      <c r="F1539" s="3" t="s">
        <v>1963</v>
      </c>
      <c r="G1539" s="3" t="s">
        <v>28</v>
      </c>
      <c r="H1539" s="2" t="s">
        <v>29</v>
      </c>
      <c r="I1539" s="2" t="s">
        <v>3816</v>
      </c>
      <c r="J1539" s="3" t="str">
        <f>HYPERLINK("https://www.boe.es/gazeta/dias/1824/06/29/pdfs/GMD-1824-82.pdf#page=4","Abrir facsímil")</f>
        <v>Abrir facsímil</v>
      </c>
      <c r="K1539" s="3" t="s">
        <v>31</v>
      </c>
    </row>
    <row r="1540" spans="1:11" ht="42" customHeight="1">
      <c r="A1540" s="2" t="s">
        <v>3817</v>
      </c>
      <c r="B1540" s="2" t="s">
        <v>3818</v>
      </c>
      <c r="C1540" s="2" t="s">
        <v>72</v>
      </c>
      <c r="D1540" s="2" t="s">
        <v>18</v>
      </c>
      <c r="E1540" s="5">
        <v>-27608</v>
      </c>
      <c r="F1540" s="3" t="s">
        <v>375</v>
      </c>
      <c r="G1540" s="3" t="s">
        <v>28</v>
      </c>
      <c r="H1540" s="2" t="s">
        <v>29</v>
      </c>
      <c r="I1540" s="2" t="s">
        <v>3819</v>
      </c>
      <c r="J1540" s="3" t="str">
        <f>HYPERLINK("https://www.boe.es/gazeta/dias/1824/05/29/pdfs/GMD-1824-69.pdf#page=4","Abrir facsímil")</f>
        <v>Abrir facsímil</v>
      </c>
      <c r="K1540" s="3" t="s">
        <v>31</v>
      </c>
    </row>
    <row r="1541" spans="1:11" ht="42" customHeight="1">
      <c r="A1541" s="2" t="s">
        <v>3820</v>
      </c>
      <c r="B1541" s="2" t="s">
        <v>3821</v>
      </c>
      <c r="C1541" s="2" t="s">
        <v>26</v>
      </c>
      <c r="D1541" s="2" t="s">
        <v>18</v>
      </c>
      <c r="E1541" s="5">
        <v>-27738</v>
      </c>
      <c r="F1541" s="3" t="s">
        <v>517</v>
      </c>
      <c r="G1541" s="3" t="s">
        <v>28</v>
      </c>
      <c r="H1541" s="2" t="s">
        <v>29</v>
      </c>
      <c r="I1541" s="2" t="s">
        <v>3822</v>
      </c>
      <c r="J1541" s="3" t="str">
        <f>HYPERLINK("https://www.boe.es/gazeta/dias/1824/01/20/pdfs/GMD-1824-9.pdf#page=4","Abrir facsímil")</f>
        <v>Abrir facsímil</v>
      </c>
      <c r="K1541" s="3" t="s">
        <v>31</v>
      </c>
    </row>
    <row r="1542" spans="1:11" ht="42" customHeight="1">
      <c r="A1542" s="2" t="s">
        <v>3823</v>
      </c>
      <c r="B1542" s="2" t="s">
        <v>3823</v>
      </c>
      <c r="C1542" s="2" t="s">
        <v>54</v>
      </c>
      <c r="D1542" s="2" t="s">
        <v>55</v>
      </c>
      <c r="E1542" s="5">
        <v>-27505</v>
      </c>
      <c r="F1542" s="3" t="s">
        <v>2070</v>
      </c>
      <c r="G1542" s="3" t="s">
        <v>90</v>
      </c>
      <c r="H1542" s="2" t="s">
        <v>29</v>
      </c>
      <c r="I1542" s="2" t="s">
        <v>3824</v>
      </c>
      <c r="J1542" s="3" t="str">
        <f>HYPERLINK("https://www.boe.es/gazeta/dias/1824/09/09/pdfs/GMD-1824-116.pdf#page=2","Abrir facsímil")</f>
        <v>Abrir facsímil</v>
      </c>
      <c r="K1542" s="3" t="s">
        <v>31</v>
      </c>
    </row>
    <row r="1543" spans="1:11" ht="42" customHeight="1">
      <c r="A1543" s="2" t="s">
        <v>3825</v>
      </c>
      <c r="B1543" s="2" t="s">
        <v>3826</v>
      </c>
      <c r="C1543" s="2" t="s">
        <v>54</v>
      </c>
      <c r="D1543" s="2" t="s">
        <v>55</v>
      </c>
      <c r="E1543" s="5">
        <v>-27400</v>
      </c>
      <c r="F1543" s="3" t="s">
        <v>108</v>
      </c>
      <c r="G1543" s="3" t="s">
        <v>28</v>
      </c>
      <c r="H1543" s="2" t="s">
        <v>29</v>
      </c>
      <c r="I1543" s="2" t="s">
        <v>3827</v>
      </c>
      <c r="J1543" s="3" t="str">
        <f>HYPERLINK("https://www.boe.es/gazeta/dias/1824/12/23/pdfs/GMD-1824-161.pdf#page=4","Abrir facsímil")</f>
        <v>Abrir facsímil</v>
      </c>
      <c r="K1543" s="3" t="s">
        <v>31</v>
      </c>
    </row>
    <row r="1544" spans="1:11" ht="42" customHeight="1">
      <c r="A1544" s="2" t="s">
        <v>3828</v>
      </c>
      <c r="B1544" s="2" t="s">
        <v>3829</v>
      </c>
      <c r="C1544" s="2" t="s">
        <v>54</v>
      </c>
      <c r="D1544" s="2" t="s">
        <v>55</v>
      </c>
      <c r="E1544" s="5">
        <v>-27393</v>
      </c>
      <c r="F1544" s="3" t="s">
        <v>148</v>
      </c>
      <c r="G1544" s="3" t="s">
        <v>37</v>
      </c>
      <c r="H1544" s="2" t="s">
        <v>29</v>
      </c>
      <c r="I1544" s="2" t="s">
        <v>3830</v>
      </c>
      <c r="J1544" s="3" t="str">
        <f>HYPERLINK("https://www.boe.es/gazeta/dias/1824/12/30/pdfs/GMD-1824-164.pdf#page=3","Abrir facsímil")</f>
        <v>Abrir facsímil</v>
      </c>
      <c r="K1544" s="3" t="s">
        <v>31</v>
      </c>
    </row>
    <row r="1545" spans="1:11" ht="42" customHeight="1">
      <c r="A1545" s="2" t="s">
        <v>3831</v>
      </c>
      <c r="B1545" s="2" t="s">
        <v>3832</v>
      </c>
      <c r="C1545" s="2" t="s">
        <v>54</v>
      </c>
      <c r="D1545" s="2" t="s">
        <v>55</v>
      </c>
      <c r="E1545" s="5">
        <v>-27517</v>
      </c>
      <c r="F1545" s="3" t="s">
        <v>173</v>
      </c>
      <c r="G1545" s="3" t="s">
        <v>28</v>
      </c>
      <c r="H1545" s="2" t="s">
        <v>29</v>
      </c>
      <c r="I1545" s="2" t="s">
        <v>3833</v>
      </c>
      <c r="J1545" s="3" t="str">
        <f>HYPERLINK("https://www.boe.es/gazeta/dias/1824/08/28/pdfs/GMD-1824-110.pdf#page=4","Abrir facsímil")</f>
        <v>Abrir facsímil</v>
      </c>
      <c r="K1545" s="3" t="s">
        <v>31</v>
      </c>
    </row>
    <row r="1546" spans="1:11" ht="42" customHeight="1">
      <c r="A1546" s="2" t="s">
        <v>3834</v>
      </c>
      <c r="B1546" s="2" t="s">
        <v>3835</v>
      </c>
      <c r="C1546" s="2" t="s">
        <v>54</v>
      </c>
      <c r="D1546" s="2" t="s">
        <v>55</v>
      </c>
      <c r="E1546" s="5">
        <v>-27393</v>
      </c>
      <c r="F1546" s="3" t="s">
        <v>148</v>
      </c>
      <c r="G1546" s="3" t="s">
        <v>37</v>
      </c>
      <c r="H1546" s="2" t="s">
        <v>29</v>
      </c>
      <c r="I1546" s="2" t="s">
        <v>3836</v>
      </c>
      <c r="J1546" s="3" t="str">
        <f>HYPERLINK("https://www.boe.es/gazeta/dias/1824/12/30/pdfs/GMD-1824-164.pdf#page=3","Abrir facsímil")</f>
        <v>Abrir facsímil</v>
      </c>
      <c r="K1546" s="3" t="s">
        <v>31</v>
      </c>
    </row>
    <row r="1547" spans="1:11" ht="42" customHeight="1">
      <c r="A1547" s="2" t="s">
        <v>3837</v>
      </c>
      <c r="B1547" s="2" t="s">
        <v>3838</v>
      </c>
      <c r="C1547" s="2" t="s">
        <v>54</v>
      </c>
      <c r="D1547" s="2" t="s">
        <v>55</v>
      </c>
      <c r="E1547" s="5">
        <v>-27580</v>
      </c>
      <c r="F1547" s="3" t="s">
        <v>231</v>
      </c>
      <c r="G1547" s="3" t="s">
        <v>90</v>
      </c>
      <c r="H1547" s="2" t="s">
        <v>29</v>
      </c>
      <c r="I1547" s="2" t="s">
        <v>3839</v>
      </c>
      <c r="J1547" s="3" t="str">
        <f>HYPERLINK("https://www.boe.es/gazeta/dias/1824/06/26/pdfs/GMD-1824-81.pdf#page=2","Abrir facsímil")</f>
        <v>Abrir facsímil</v>
      </c>
      <c r="K1547" s="3" t="s">
        <v>31</v>
      </c>
    </row>
    <row r="1548" spans="1:11" ht="42" customHeight="1">
      <c r="A1548" s="2" t="s">
        <v>3840</v>
      </c>
      <c r="B1548" s="2" t="s">
        <v>3841</v>
      </c>
      <c r="C1548" s="2" t="s">
        <v>301</v>
      </c>
      <c r="D1548" s="2" t="s">
        <v>18</v>
      </c>
      <c r="E1548" s="5">
        <v>-27706</v>
      </c>
      <c r="F1548" s="3" t="s">
        <v>211</v>
      </c>
      <c r="G1548" s="3" t="s">
        <v>212</v>
      </c>
      <c r="H1548" s="2" t="s">
        <v>29</v>
      </c>
      <c r="I1548" s="2" t="s">
        <v>3842</v>
      </c>
      <c r="J1548" s="3" t="str">
        <f>HYPERLINK("https://www.boe.es/gazeta/dias/1824/02/21/pdfs/GMD-1824-24.pdf#page=6","Abrir facsímil")</f>
        <v>Abrir facsímil</v>
      </c>
      <c r="K1548" s="3" t="s">
        <v>31</v>
      </c>
    </row>
    <row r="1549" spans="1:11" ht="42" customHeight="1">
      <c r="A1549" s="2" t="s">
        <v>3843</v>
      </c>
      <c r="B1549" s="2" t="s">
        <v>3843</v>
      </c>
      <c r="C1549" s="2" t="s">
        <v>34</v>
      </c>
      <c r="D1549" s="2" t="s">
        <v>35</v>
      </c>
      <c r="E1549" s="5">
        <v>-27561</v>
      </c>
      <c r="F1549" s="3" t="s">
        <v>1291</v>
      </c>
      <c r="G1549" s="3" t="s">
        <v>37</v>
      </c>
      <c r="H1549" s="2" t="s">
        <v>29</v>
      </c>
      <c r="I1549" s="2" t="s">
        <v>3844</v>
      </c>
      <c r="J1549" s="3" t="str">
        <f>HYPERLINK("https://www.boe.es/gazeta/dias/1824/07/15/pdfs/GMD-1824-89.pdf#page=3","Abrir facsímil")</f>
        <v>Abrir facsímil</v>
      </c>
      <c r="K1549" s="3" t="s">
        <v>31</v>
      </c>
    </row>
    <row r="1550" spans="1:11" ht="42" customHeight="1">
      <c r="A1550" s="2" t="s">
        <v>3843</v>
      </c>
      <c r="B1550" s="2" t="s">
        <v>3843</v>
      </c>
      <c r="C1550" s="2" t="s">
        <v>17</v>
      </c>
      <c r="D1550" s="2" t="s">
        <v>18</v>
      </c>
      <c r="E1550" s="5">
        <v>-27524</v>
      </c>
      <c r="F1550" s="3" t="s">
        <v>887</v>
      </c>
      <c r="G1550" s="3" t="s">
        <v>28</v>
      </c>
      <c r="H1550" s="2" t="s">
        <v>29</v>
      </c>
      <c r="I1550" s="2" t="s">
        <v>3845</v>
      </c>
      <c r="J1550" s="3" t="str">
        <f>HYPERLINK("https://www.boe.es/gazeta/dias/1824/08/21/pdfs/GMD-1824-105.pdf#page=4","Abrir facsímil")</f>
        <v>Abrir facsímil</v>
      </c>
      <c r="K1550" s="3" t="s">
        <v>31</v>
      </c>
    </row>
    <row r="1551" spans="1:11" ht="42" customHeight="1">
      <c r="A1551" s="2" t="s">
        <v>3846</v>
      </c>
      <c r="B1551" s="2" t="s">
        <v>3847</v>
      </c>
      <c r="C1551" s="2" t="s">
        <v>54</v>
      </c>
      <c r="D1551" s="2" t="s">
        <v>55</v>
      </c>
      <c r="E1551" s="5">
        <v>-27636</v>
      </c>
      <c r="F1551" s="3" t="s">
        <v>910</v>
      </c>
      <c r="G1551" s="3" t="s">
        <v>28</v>
      </c>
      <c r="H1551" s="2" t="s">
        <v>29</v>
      </c>
      <c r="I1551" s="2" t="s">
        <v>3848</v>
      </c>
      <c r="J1551" s="3" t="str">
        <f>HYPERLINK("https://www.boe.es/gazeta/dias/1824/05/01/pdfs/GMD-1824-56.pdf#page=4","Abrir facsímil")</f>
        <v>Abrir facsímil</v>
      </c>
      <c r="K1551" s="3" t="s">
        <v>31</v>
      </c>
    </row>
    <row r="1552" spans="1:11" ht="42" customHeight="1">
      <c r="A1552" s="2" t="s">
        <v>3849</v>
      </c>
      <c r="B1552" s="2" t="s">
        <v>3850</v>
      </c>
      <c r="C1552" s="2" t="s">
        <v>54</v>
      </c>
      <c r="D1552" s="2" t="s">
        <v>55</v>
      </c>
      <c r="E1552" s="5">
        <v>-27489</v>
      </c>
      <c r="F1552" s="3" t="s">
        <v>59</v>
      </c>
      <c r="G1552" s="3" t="s">
        <v>28</v>
      </c>
      <c r="H1552" s="2" t="s">
        <v>29</v>
      </c>
      <c r="I1552" s="2" t="s">
        <v>3851</v>
      </c>
      <c r="J1552" s="3" t="str">
        <f>HYPERLINK("https://www.boe.es/gazeta/dias/1824/09/25/pdfs/GMD-1824-123.pdf#page=4","Abrir facsímil")</f>
        <v>Abrir facsímil</v>
      </c>
      <c r="K1552" s="3" t="s">
        <v>31</v>
      </c>
    </row>
    <row r="1553" spans="1:11" ht="42" customHeight="1">
      <c r="A1553" s="2" t="s">
        <v>3852</v>
      </c>
      <c r="B1553" s="2" t="s">
        <v>3853</v>
      </c>
      <c r="C1553" s="2" t="s">
        <v>17</v>
      </c>
      <c r="D1553" s="2" t="s">
        <v>18</v>
      </c>
      <c r="E1553" s="5">
        <v>-27430</v>
      </c>
      <c r="F1553" s="3" t="s">
        <v>699</v>
      </c>
      <c r="G1553" s="3" t="s">
        <v>37</v>
      </c>
      <c r="H1553" s="2" t="s">
        <v>29</v>
      </c>
      <c r="I1553" s="2" t="s">
        <v>3854</v>
      </c>
      <c r="J1553" s="3" t="str">
        <f>HYPERLINK("https://www.boe.es/gazeta/dias/1824/11/23/pdfs/GMD-1824-148.pdf#page=3","Abrir facsímil")</f>
        <v>Abrir facsímil</v>
      </c>
      <c r="K1553" s="3" t="s">
        <v>31</v>
      </c>
    </row>
    <row r="1554" spans="1:11" ht="42" customHeight="1">
      <c r="A1554" s="2" t="s">
        <v>3855</v>
      </c>
      <c r="B1554" s="2" t="s">
        <v>3856</v>
      </c>
      <c r="C1554" s="2" t="s">
        <v>17</v>
      </c>
      <c r="D1554" s="2" t="s">
        <v>18</v>
      </c>
      <c r="E1554" s="5">
        <v>-27395</v>
      </c>
      <c r="F1554" s="3" t="s">
        <v>817</v>
      </c>
      <c r="G1554" s="3" t="s">
        <v>28</v>
      </c>
      <c r="H1554" s="2" t="s">
        <v>29</v>
      </c>
      <c r="I1554" s="2" t="s">
        <v>3857</v>
      </c>
      <c r="J1554" s="3" t="str">
        <f>HYPERLINK("https://www.boe.es/gazeta/dias/1824/12/28/pdfs/GMD-1824-163.pdf#page=4","Abrir facsímil")</f>
        <v>Abrir facsímil</v>
      </c>
      <c r="K1554" s="3" t="s">
        <v>31</v>
      </c>
    </row>
    <row r="1555" spans="1:11" ht="42" customHeight="1">
      <c r="A1555" s="2" t="s">
        <v>3858</v>
      </c>
      <c r="B1555" s="2" t="s">
        <v>3859</v>
      </c>
      <c r="C1555" s="2" t="s">
        <v>72</v>
      </c>
      <c r="D1555" s="2" t="s">
        <v>18</v>
      </c>
      <c r="E1555" s="5">
        <v>-27503</v>
      </c>
      <c r="F1555" s="3" t="s">
        <v>196</v>
      </c>
      <c r="G1555" s="3" t="s">
        <v>104</v>
      </c>
      <c r="H1555" s="2" t="s">
        <v>29</v>
      </c>
      <c r="I1555" s="2" t="s">
        <v>3860</v>
      </c>
      <c r="J1555" s="3" t="str">
        <f>HYPERLINK("https://www.boe.es/gazeta/dias/1824/09/11/pdfs/GMD-1824-117.pdf#page=1","Abrir facsímil")</f>
        <v>Abrir facsímil</v>
      </c>
      <c r="K1555" s="3" t="s">
        <v>31</v>
      </c>
    </row>
    <row r="1556" spans="1:11" ht="42" customHeight="1">
      <c r="A1556" s="2" t="s">
        <v>3861</v>
      </c>
      <c r="B1556" s="2" t="s">
        <v>3862</v>
      </c>
      <c r="C1556" s="2" t="s">
        <v>155</v>
      </c>
      <c r="D1556" s="2" t="s">
        <v>18</v>
      </c>
      <c r="E1556" s="5">
        <v>-27447</v>
      </c>
      <c r="F1556" s="3" t="s">
        <v>41</v>
      </c>
      <c r="G1556" s="3" t="s">
        <v>28</v>
      </c>
      <c r="H1556" s="2" t="s">
        <v>29</v>
      </c>
      <c r="I1556" s="2" t="s">
        <v>3863</v>
      </c>
      <c r="J1556" s="3" t="str">
        <f>HYPERLINK("https://www.boe.es/gazeta/dias/1824/11/06/pdfs/GMD-1824-141.pdf#page=4","Abrir facsímil")</f>
        <v>Abrir facsímil</v>
      </c>
      <c r="K1556" s="3" t="s">
        <v>31</v>
      </c>
    </row>
    <row r="1557" spans="1:11" ht="42" customHeight="1">
      <c r="A1557" s="2" t="s">
        <v>3864</v>
      </c>
      <c r="B1557" s="2" t="s">
        <v>3865</v>
      </c>
      <c r="C1557" s="2" t="s">
        <v>72</v>
      </c>
      <c r="D1557" s="2" t="s">
        <v>18</v>
      </c>
      <c r="E1557" s="5">
        <v>-27657</v>
      </c>
      <c r="F1557" s="3" t="s">
        <v>94</v>
      </c>
      <c r="G1557" s="3" t="s">
        <v>28</v>
      </c>
      <c r="H1557" s="2" t="s">
        <v>29</v>
      </c>
      <c r="I1557" s="2" t="s">
        <v>3866</v>
      </c>
      <c r="J1557" s="3" t="str">
        <f>HYPERLINK("https://www.boe.es/gazeta/dias/1824/04/10/pdfs/GMD-1824-47.pdf#page=4","Abrir facsímil")</f>
        <v>Abrir facsímil</v>
      </c>
      <c r="K1557" s="3" t="s">
        <v>31</v>
      </c>
    </row>
    <row r="1558" spans="1:11" ht="42" customHeight="1">
      <c r="A1558" s="2" t="s">
        <v>3867</v>
      </c>
      <c r="B1558" s="2" t="s">
        <v>3868</v>
      </c>
      <c r="C1558" s="2" t="s">
        <v>54</v>
      </c>
      <c r="D1558" s="2" t="s">
        <v>55</v>
      </c>
      <c r="E1558" s="5">
        <v>-27428</v>
      </c>
      <c r="F1558" s="3" t="s">
        <v>81</v>
      </c>
      <c r="G1558" s="3" t="s">
        <v>37</v>
      </c>
      <c r="H1558" s="2" t="s">
        <v>29</v>
      </c>
      <c r="I1558" s="2" t="s">
        <v>3869</v>
      </c>
      <c r="J1558" s="3" t="str">
        <f>HYPERLINK("https://www.boe.es/gazeta/dias/1824/11/25/pdfs/GMD-1824-149.pdf#page=3","Abrir facsímil")</f>
        <v>Abrir facsímil</v>
      </c>
      <c r="K1558" s="3" t="s">
        <v>31</v>
      </c>
    </row>
    <row r="1559" spans="1:11" ht="42" customHeight="1">
      <c r="A1559" s="2" t="s">
        <v>3870</v>
      </c>
      <c r="B1559" s="2" t="s">
        <v>3871</v>
      </c>
      <c r="C1559" s="2" t="s">
        <v>54</v>
      </c>
      <c r="D1559" s="2" t="s">
        <v>55</v>
      </c>
      <c r="E1559" s="5">
        <v>-27465</v>
      </c>
      <c r="F1559" s="3" t="s">
        <v>1390</v>
      </c>
      <c r="G1559" s="3" t="s">
        <v>37</v>
      </c>
      <c r="H1559" s="2" t="s">
        <v>29</v>
      </c>
      <c r="I1559" s="2" t="s">
        <v>3872</v>
      </c>
      <c r="J1559" s="3" t="str">
        <f>HYPERLINK("https://www.boe.es/gazeta/dias/1824/10/19/pdfs/GMD-1824-133.pdf#page=3","Abrir facsímil")</f>
        <v>Abrir facsímil</v>
      </c>
      <c r="K1559" s="3" t="s">
        <v>31</v>
      </c>
    </row>
    <row r="1560" spans="1:11" ht="42" customHeight="1">
      <c r="A1560" s="2" t="s">
        <v>3873</v>
      </c>
      <c r="B1560" s="2" t="s">
        <v>3874</v>
      </c>
      <c r="C1560" s="2" t="s">
        <v>34</v>
      </c>
      <c r="D1560" s="2" t="s">
        <v>35</v>
      </c>
      <c r="E1560" s="5">
        <v>-27454</v>
      </c>
      <c r="F1560" s="3" t="s">
        <v>318</v>
      </c>
      <c r="G1560" s="3" t="s">
        <v>37</v>
      </c>
      <c r="H1560" s="2" t="s">
        <v>29</v>
      </c>
      <c r="I1560" s="2" t="s">
        <v>3875</v>
      </c>
      <c r="J1560" s="3" t="str">
        <f>HYPERLINK("https://www.boe.es/gazeta/dias/1824/10/30/pdfs/GMD-1824-138.pdf#page=3","Abrir facsímil")</f>
        <v>Abrir facsímil</v>
      </c>
      <c r="K1560" s="3" t="s">
        <v>31</v>
      </c>
    </row>
    <row r="1561" spans="1:11" ht="42" customHeight="1">
      <c r="A1561" s="2" t="s">
        <v>3876</v>
      </c>
      <c r="B1561" s="2" t="s">
        <v>3877</v>
      </c>
      <c r="C1561" s="2" t="s">
        <v>54</v>
      </c>
      <c r="D1561" s="2" t="s">
        <v>55</v>
      </c>
      <c r="E1561" s="5">
        <v>-27547</v>
      </c>
      <c r="F1561" s="3" t="s">
        <v>156</v>
      </c>
      <c r="G1561" s="3" t="s">
        <v>28</v>
      </c>
      <c r="H1561" s="2" t="s">
        <v>29</v>
      </c>
      <c r="I1561" s="2" t="s">
        <v>3878</v>
      </c>
      <c r="J1561" s="3" t="str">
        <f>HYPERLINK("https://www.boe.es/gazeta/dias/1824/07/29/pdfs/GMD-1824-95.pdf#page=4","Abrir facsímil")</f>
        <v>Abrir facsímil</v>
      </c>
      <c r="K1561" s="3" t="s">
        <v>31</v>
      </c>
    </row>
    <row r="1562" spans="1:11" ht="42" customHeight="1">
      <c r="A1562" s="2" t="s">
        <v>3879</v>
      </c>
      <c r="B1562" s="2" t="s">
        <v>3880</v>
      </c>
      <c r="C1562" s="2" t="s">
        <v>54</v>
      </c>
      <c r="D1562" s="2" t="s">
        <v>55</v>
      </c>
      <c r="E1562" s="5">
        <v>-27479</v>
      </c>
      <c r="F1562" s="3" t="s">
        <v>1723</v>
      </c>
      <c r="G1562" s="3" t="s">
        <v>90</v>
      </c>
      <c r="H1562" s="2" t="s">
        <v>29</v>
      </c>
      <c r="I1562" s="2" t="s">
        <v>3881</v>
      </c>
      <c r="J1562" s="3" t="str">
        <f>HYPERLINK("https://www.boe.es/gazeta/dias/1824/10/05/pdfs/GMD-1824-127.pdf#page=2","Abrir facsímil")</f>
        <v>Abrir facsímil</v>
      </c>
      <c r="K1562" s="3" t="s">
        <v>31</v>
      </c>
    </row>
    <row r="1563" spans="1:11" ht="42" customHeight="1">
      <c r="A1563" s="2" t="s">
        <v>3882</v>
      </c>
      <c r="B1563" s="2" t="s">
        <v>3883</v>
      </c>
      <c r="C1563" s="2" t="s">
        <v>72</v>
      </c>
      <c r="D1563" s="2" t="s">
        <v>18</v>
      </c>
      <c r="E1563" s="5">
        <v>-27689</v>
      </c>
      <c r="F1563" s="3" t="s">
        <v>200</v>
      </c>
      <c r="G1563" s="3" t="s">
        <v>37</v>
      </c>
      <c r="H1563" s="2" t="s">
        <v>29</v>
      </c>
      <c r="I1563" s="2" t="s">
        <v>3884</v>
      </c>
      <c r="J1563" s="3" t="str">
        <f>HYPERLINK("https://www.boe.es/gazeta/dias/1824/03/09/pdfs/GMD-1824-31.pdf#page=3","Abrir facsímil")</f>
        <v>Abrir facsímil</v>
      </c>
      <c r="K1563" s="3" t="s">
        <v>31</v>
      </c>
    </row>
    <row r="1564" spans="1:11" ht="42" customHeight="1">
      <c r="A1564" s="2" t="s">
        <v>3885</v>
      </c>
      <c r="B1564" s="2" t="s">
        <v>3885</v>
      </c>
      <c r="C1564" s="2" t="s">
        <v>155</v>
      </c>
      <c r="D1564" s="2" t="s">
        <v>18</v>
      </c>
      <c r="E1564" s="5">
        <v>-27612</v>
      </c>
      <c r="F1564" s="3" t="s">
        <v>1383</v>
      </c>
      <c r="G1564" s="3" t="s">
        <v>90</v>
      </c>
      <c r="H1564" s="2" t="s">
        <v>29</v>
      </c>
      <c r="I1564" s="2" t="s">
        <v>3886</v>
      </c>
      <c r="J1564" s="3" t="str">
        <f>HYPERLINK("https://www.boe.es/gazeta/dias/1824/05/25/pdfs/GMD-1824-67.pdf#page=2","Abrir facsímil")</f>
        <v>Abrir facsímil</v>
      </c>
      <c r="K1564" s="3" t="s">
        <v>31</v>
      </c>
    </row>
    <row r="1565" spans="1:11" ht="42" customHeight="1">
      <c r="A1565" s="2" t="s">
        <v>3887</v>
      </c>
      <c r="B1565" s="2" t="s">
        <v>3888</v>
      </c>
      <c r="C1565" s="2" t="s">
        <v>155</v>
      </c>
      <c r="D1565" s="2" t="s">
        <v>18</v>
      </c>
      <c r="E1565" s="5">
        <v>-27470</v>
      </c>
      <c r="F1565" s="3" t="s">
        <v>89</v>
      </c>
      <c r="G1565" s="3" t="s">
        <v>37</v>
      </c>
      <c r="H1565" s="2" t="s">
        <v>29</v>
      </c>
      <c r="I1565" s="2" t="s">
        <v>3889</v>
      </c>
      <c r="J1565" s="3" t="str">
        <f>HYPERLINK("https://www.boe.es/gazeta/dias/1824/10/14/pdfs/GMD-1824-131.pdf#page=3","Abrir facsímil")</f>
        <v>Abrir facsímil</v>
      </c>
      <c r="K1565" s="3" t="s">
        <v>31</v>
      </c>
    </row>
    <row r="1566" spans="1:11" ht="42" customHeight="1">
      <c r="A1566" s="2" t="s">
        <v>3890</v>
      </c>
      <c r="B1566" s="2" t="s">
        <v>3890</v>
      </c>
      <c r="C1566" s="2" t="s">
        <v>17</v>
      </c>
      <c r="D1566" s="2" t="s">
        <v>18</v>
      </c>
      <c r="E1566" s="5">
        <v>-27596</v>
      </c>
      <c r="F1566" s="3" t="s">
        <v>205</v>
      </c>
      <c r="G1566" s="3" t="s">
        <v>37</v>
      </c>
      <c r="H1566" s="2" t="s">
        <v>29</v>
      </c>
      <c r="I1566" s="2" t="s">
        <v>3891</v>
      </c>
      <c r="J1566" s="3" t="str">
        <f>HYPERLINK("https://www.boe.es/gazeta/dias/1824/06/10/pdfs/GMD-1824-74.pdf#page=3","Abrir facsímil")</f>
        <v>Abrir facsímil</v>
      </c>
      <c r="K1566" s="3" t="s">
        <v>31</v>
      </c>
    </row>
    <row r="1567" spans="1:11" ht="42" customHeight="1">
      <c r="A1567" s="2" t="s">
        <v>3892</v>
      </c>
      <c r="B1567" s="2" t="s">
        <v>3892</v>
      </c>
      <c r="C1567" s="2" t="s">
        <v>17</v>
      </c>
      <c r="D1567" s="2" t="s">
        <v>18</v>
      </c>
      <c r="E1567" s="5">
        <v>-27708</v>
      </c>
      <c r="F1567" s="3" t="s">
        <v>864</v>
      </c>
      <c r="G1567" s="3" t="s">
        <v>731</v>
      </c>
      <c r="H1567" s="2" t="s">
        <v>29</v>
      </c>
      <c r="I1567" s="2" t="s">
        <v>3893</v>
      </c>
      <c r="J1567" s="3" t="str">
        <f>HYPERLINK("https://www.boe.es/gazeta/dias/1824/02/19/pdfs/GMD-1824-23.pdf#page=5","Abrir facsímil")</f>
        <v>Abrir facsímil</v>
      </c>
      <c r="K1567" s="3" t="s">
        <v>31</v>
      </c>
    </row>
    <row r="1568" spans="1:11" ht="42" customHeight="1">
      <c r="A1568" s="2" t="s">
        <v>3892</v>
      </c>
      <c r="B1568" s="2" t="s">
        <v>3892</v>
      </c>
      <c r="C1568" s="2" t="s">
        <v>54</v>
      </c>
      <c r="D1568" s="2" t="s">
        <v>55</v>
      </c>
      <c r="E1568" s="5">
        <v>-27708</v>
      </c>
      <c r="F1568" s="3" t="s">
        <v>864</v>
      </c>
      <c r="G1568" s="3" t="s">
        <v>212</v>
      </c>
      <c r="H1568" s="2" t="s">
        <v>29</v>
      </c>
      <c r="I1568" s="2" t="s">
        <v>3894</v>
      </c>
      <c r="J1568" s="3" t="str">
        <f>HYPERLINK("https://www.boe.es/gazeta/dias/1824/02/19/pdfs/GMD-1824-23.pdf#page=6","Abrir facsímil")</f>
        <v>Abrir facsímil</v>
      </c>
      <c r="K1568" s="3" t="s">
        <v>31</v>
      </c>
    </row>
    <row r="1569" spans="1:11" ht="42" customHeight="1">
      <c r="A1569" s="2" t="s">
        <v>3892</v>
      </c>
      <c r="B1569" s="2" t="s">
        <v>3892</v>
      </c>
      <c r="C1569" s="2" t="s">
        <v>301</v>
      </c>
      <c r="D1569" s="2" t="s">
        <v>18</v>
      </c>
      <c r="E1569" s="5">
        <v>-27671</v>
      </c>
      <c r="F1569" s="3" t="s">
        <v>1555</v>
      </c>
      <c r="G1569" s="3" t="s">
        <v>90</v>
      </c>
      <c r="H1569" s="2" t="s">
        <v>29</v>
      </c>
      <c r="I1569" s="2" t="s">
        <v>3895</v>
      </c>
      <c r="J1569" s="3" t="str">
        <f>HYPERLINK("https://www.boe.es/gazeta/dias/1824/03/27/pdfs/GMD-1824-40.pdf#page=2","Abrir facsímil")</f>
        <v>Abrir facsímil</v>
      </c>
      <c r="K1569" s="3" t="s">
        <v>31</v>
      </c>
    </row>
    <row r="1570" spans="1:11" ht="42" customHeight="1">
      <c r="A1570" s="2" t="s">
        <v>3892</v>
      </c>
      <c r="B1570" s="2" t="s">
        <v>3892</v>
      </c>
      <c r="C1570" s="2" t="s">
        <v>155</v>
      </c>
      <c r="D1570" s="2" t="s">
        <v>18</v>
      </c>
      <c r="E1570" s="5">
        <v>-27608</v>
      </c>
      <c r="F1570" s="3" t="s">
        <v>375</v>
      </c>
      <c r="G1570" s="3" t="s">
        <v>90</v>
      </c>
      <c r="H1570" s="2" t="s">
        <v>29</v>
      </c>
      <c r="I1570" s="2" t="s">
        <v>3896</v>
      </c>
      <c r="J1570" s="3" t="str">
        <f>HYPERLINK("https://www.boe.es/gazeta/dias/1824/05/29/pdfs/GMD-1824-69.pdf#page=2","Abrir facsímil")</f>
        <v>Abrir facsímil</v>
      </c>
      <c r="K1570" s="3" t="s">
        <v>31</v>
      </c>
    </row>
    <row r="1571" spans="1:11" ht="42" customHeight="1">
      <c r="A1571" s="2" t="s">
        <v>3897</v>
      </c>
      <c r="B1571" s="2" t="s">
        <v>3898</v>
      </c>
      <c r="C1571" s="2" t="s">
        <v>54</v>
      </c>
      <c r="D1571" s="2" t="s">
        <v>55</v>
      </c>
      <c r="E1571" s="5">
        <v>-27416</v>
      </c>
      <c r="F1571" s="3" t="s">
        <v>115</v>
      </c>
      <c r="G1571" s="3" t="s">
        <v>37</v>
      </c>
      <c r="H1571" s="2" t="s">
        <v>29</v>
      </c>
      <c r="I1571" s="2" t="s">
        <v>3899</v>
      </c>
      <c r="J1571" s="3" t="str">
        <f>HYPERLINK("https://www.boe.es/gazeta/dias/1824/12/07/pdfs/GMD-1824-154.pdf#page=3","Abrir facsímil")</f>
        <v>Abrir facsímil</v>
      </c>
      <c r="K1571" s="3" t="s">
        <v>31</v>
      </c>
    </row>
    <row r="1572" spans="1:11" ht="42" customHeight="1">
      <c r="A1572" s="2" t="s">
        <v>3900</v>
      </c>
      <c r="B1572" s="2" t="s">
        <v>3901</v>
      </c>
      <c r="C1572" s="2" t="s">
        <v>72</v>
      </c>
      <c r="D1572" s="2" t="s">
        <v>18</v>
      </c>
      <c r="E1572" s="5">
        <v>-27710</v>
      </c>
      <c r="F1572" s="3" t="s">
        <v>220</v>
      </c>
      <c r="G1572" s="3" t="s">
        <v>28</v>
      </c>
      <c r="H1572" s="2" t="s">
        <v>21</v>
      </c>
      <c r="I1572" s="2" t="s">
        <v>3902</v>
      </c>
      <c r="J1572" s="3" t="str">
        <f>HYPERLINK("https://www.boe.es/gazeta/dias/1824/02/17/pdfs/GMD-1824-22.pdf#page=4","Abrir facsímil")</f>
        <v>Abrir facsímil</v>
      </c>
      <c r="K1572" s="3" t="s">
        <v>23</v>
      </c>
    </row>
    <row r="1573" spans="1:11" ht="42" customHeight="1">
      <c r="A1573" s="2" t="s">
        <v>3903</v>
      </c>
      <c r="B1573" s="2" t="s">
        <v>3903</v>
      </c>
      <c r="C1573" s="2" t="s">
        <v>72</v>
      </c>
      <c r="D1573" s="2" t="s">
        <v>18</v>
      </c>
      <c r="E1573" s="5">
        <v>-27652</v>
      </c>
      <c r="F1573" s="3" t="s">
        <v>692</v>
      </c>
      <c r="G1573" s="3" t="s">
        <v>90</v>
      </c>
      <c r="H1573" s="2" t="s">
        <v>29</v>
      </c>
      <c r="I1573" s="2" t="s">
        <v>3904</v>
      </c>
      <c r="J1573" s="3" t="str">
        <f>HYPERLINK("https://www.boe.es/gazeta/dias/1824/04/15/pdfs/GMD-1824-49.pdf#page=2","Abrir facsímil")</f>
        <v>Abrir facsímil</v>
      </c>
      <c r="K1573" s="3" t="s">
        <v>31</v>
      </c>
    </row>
    <row r="1574" spans="1:11" ht="42" customHeight="1">
      <c r="A1574" s="2" t="s">
        <v>3905</v>
      </c>
      <c r="B1574" s="2" t="s">
        <v>3906</v>
      </c>
      <c r="C1574" s="2" t="s">
        <v>72</v>
      </c>
      <c r="D1574" s="2" t="s">
        <v>18</v>
      </c>
      <c r="E1574" s="5">
        <v>-27409</v>
      </c>
      <c r="F1574" s="3" t="s">
        <v>85</v>
      </c>
      <c r="G1574" s="3" t="s">
        <v>37</v>
      </c>
      <c r="H1574" s="2" t="s">
        <v>29</v>
      </c>
      <c r="I1574" s="2" t="s">
        <v>3907</v>
      </c>
      <c r="J1574" s="3" t="str">
        <f>HYPERLINK("https://www.boe.es/gazeta/dias/1824/12/14/pdfs/GMD-1824-157.pdf#page=3","Abrir facsímil")</f>
        <v>Abrir facsímil</v>
      </c>
      <c r="K1574" s="3" t="s">
        <v>31</v>
      </c>
    </row>
    <row r="1575" spans="1:11" ht="42" customHeight="1">
      <c r="A1575" s="2" t="s">
        <v>3908</v>
      </c>
      <c r="B1575" s="2" t="s">
        <v>3909</v>
      </c>
      <c r="C1575" s="2" t="s">
        <v>34</v>
      </c>
      <c r="D1575" s="2" t="s">
        <v>35</v>
      </c>
      <c r="E1575" s="5">
        <v>-27701</v>
      </c>
      <c r="F1575" s="3" t="s">
        <v>914</v>
      </c>
      <c r="G1575" s="3" t="s">
        <v>28</v>
      </c>
      <c r="H1575" s="2" t="s">
        <v>29</v>
      </c>
      <c r="I1575" s="2" t="s">
        <v>3910</v>
      </c>
      <c r="J1575" s="3" t="str">
        <f>HYPERLINK("https://www.boe.es/gazeta/dias/1824/02/26/pdfs/GMD-1824-26.pdf#page=4","Abrir facsímil")</f>
        <v>Abrir facsímil</v>
      </c>
      <c r="K1575" s="3" t="s">
        <v>31</v>
      </c>
    </row>
    <row r="1576" spans="1:11" ht="42" customHeight="1">
      <c r="A1576" s="2" t="s">
        <v>3911</v>
      </c>
      <c r="B1576" s="2" t="s">
        <v>3911</v>
      </c>
      <c r="C1576" s="2" t="s">
        <v>54</v>
      </c>
      <c r="D1576" s="2" t="s">
        <v>55</v>
      </c>
      <c r="E1576" s="5">
        <v>-27652</v>
      </c>
      <c r="F1576" s="3" t="s">
        <v>692</v>
      </c>
      <c r="G1576" s="3" t="s">
        <v>28</v>
      </c>
      <c r="H1576" s="2" t="s">
        <v>29</v>
      </c>
      <c r="I1576" s="2" t="s">
        <v>3912</v>
      </c>
      <c r="J1576" s="3" t="str">
        <f>HYPERLINK("https://www.boe.es/gazeta/dias/1824/04/15/pdfs/GMD-1824-49.pdf#page=4","Abrir facsímil")</f>
        <v>Abrir facsímil</v>
      </c>
      <c r="K1576" s="3" t="s">
        <v>31</v>
      </c>
    </row>
    <row r="1577" spans="1:11" ht="42" customHeight="1">
      <c r="A1577" s="2" t="s">
        <v>3913</v>
      </c>
      <c r="B1577" s="2" t="s">
        <v>3913</v>
      </c>
      <c r="C1577" s="2" t="s">
        <v>54</v>
      </c>
      <c r="D1577" s="2" t="s">
        <v>55</v>
      </c>
      <c r="E1577" s="5">
        <v>-27409</v>
      </c>
      <c r="F1577" s="3" t="s">
        <v>85</v>
      </c>
      <c r="G1577" s="3" t="s">
        <v>90</v>
      </c>
      <c r="H1577" s="2" t="s">
        <v>29</v>
      </c>
      <c r="I1577" s="2" t="s">
        <v>3914</v>
      </c>
      <c r="J1577" s="3" t="str">
        <f>HYPERLINK("https://www.boe.es/gazeta/dias/1824/12/14/pdfs/GMD-1824-157.pdf#page=2","Abrir facsímil")</f>
        <v>Abrir facsímil</v>
      </c>
      <c r="K1577" s="3" t="s">
        <v>31</v>
      </c>
    </row>
    <row r="1578" spans="1:11" ht="42" customHeight="1">
      <c r="A1578" s="2" t="s">
        <v>3915</v>
      </c>
      <c r="B1578" s="2" t="s">
        <v>3916</v>
      </c>
      <c r="C1578" s="2" t="s">
        <v>54</v>
      </c>
      <c r="D1578" s="2" t="s">
        <v>55</v>
      </c>
      <c r="E1578" s="5">
        <v>-27631</v>
      </c>
      <c r="F1578" s="3" t="s">
        <v>322</v>
      </c>
      <c r="G1578" s="3" t="s">
        <v>28</v>
      </c>
      <c r="H1578" s="2" t="s">
        <v>21</v>
      </c>
      <c r="I1578" s="2" t="s">
        <v>3917</v>
      </c>
      <c r="J1578" s="3" t="str">
        <f>HYPERLINK("https://www.boe.es/gazeta/dias/1824/05/06/pdfs/GMD-1824-58.pdf#page=4","Abrir facsímil")</f>
        <v>Abrir facsímil</v>
      </c>
      <c r="K1578" s="3" t="s">
        <v>23</v>
      </c>
    </row>
    <row r="1579" spans="1:11" ht="42" customHeight="1">
      <c r="A1579" s="2" t="s">
        <v>3918</v>
      </c>
      <c r="B1579" s="2" t="s">
        <v>3919</v>
      </c>
      <c r="C1579" s="2" t="s">
        <v>54</v>
      </c>
      <c r="D1579" s="2" t="s">
        <v>55</v>
      </c>
      <c r="E1579" s="5">
        <v>-27498</v>
      </c>
      <c r="F1579" s="3" t="s">
        <v>98</v>
      </c>
      <c r="G1579" s="3" t="s">
        <v>99</v>
      </c>
      <c r="H1579" s="2" t="s">
        <v>21</v>
      </c>
      <c r="I1579" s="2" t="s">
        <v>3920</v>
      </c>
      <c r="J1579" s="3" t="str">
        <f>HYPERLINK("https://www.boe.es/gazeta/dias/1824/09/16/pdfs/GMD-1824-119.pdf#page=3","Abrir facsímil")</f>
        <v>Abrir facsímil</v>
      </c>
      <c r="K1579" s="3" t="s">
        <v>23</v>
      </c>
    </row>
    <row r="1580" spans="1:11" ht="42" customHeight="1">
      <c r="A1580" s="2" t="s">
        <v>3921</v>
      </c>
      <c r="B1580" s="2" t="s">
        <v>3922</v>
      </c>
      <c r="C1580" s="2" t="s">
        <v>34</v>
      </c>
      <c r="D1580" s="2" t="s">
        <v>35</v>
      </c>
      <c r="E1580" s="5">
        <v>-27724</v>
      </c>
      <c r="F1580" s="3" t="s">
        <v>708</v>
      </c>
      <c r="G1580" s="3" t="s">
        <v>37</v>
      </c>
      <c r="H1580" s="2" t="s">
        <v>21</v>
      </c>
      <c r="I1580" s="2" t="s">
        <v>3923</v>
      </c>
      <c r="J1580" s="3" t="str">
        <f>HYPERLINK("https://www.boe.es/gazeta/dias/1824/02/03/pdfs/GMD-1824-16.pdf#page=3","Abrir facsímil")</f>
        <v>Abrir facsímil</v>
      </c>
      <c r="K1580" s="3" t="s">
        <v>23</v>
      </c>
    </row>
    <row r="1581" spans="1:11" ht="42" customHeight="1">
      <c r="A1581" s="2" t="s">
        <v>3924</v>
      </c>
      <c r="B1581" s="2" t="s">
        <v>3925</v>
      </c>
      <c r="C1581" s="2" t="s">
        <v>54</v>
      </c>
      <c r="D1581" s="2" t="s">
        <v>55</v>
      </c>
      <c r="E1581" s="5">
        <v>-27493</v>
      </c>
      <c r="F1581" s="3" t="s">
        <v>63</v>
      </c>
      <c r="G1581" s="3" t="s">
        <v>64</v>
      </c>
      <c r="H1581" s="2" t="s">
        <v>21</v>
      </c>
      <c r="I1581" s="2" t="s">
        <v>3926</v>
      </c>
      <c r="J1581" s="3" t="str">
        <f>HYPERLINK("https://www.boe.es/gazeta/dias/1824/09/21/pdfs/GMD-1824-121.pdf#page=3","Abrir facsímil")</f>
        <v>Abrir facsímil</v>
      </c>
      <c r="K1581" s="3" t="s">
        <v>23</v>
      </c>
    </row>
    <row r="1582" spans="1:11" ht="42" customHeight="1">
      <c r="A1582" s="2" t="s">
        <v>3927</v>
      </c>
      <c r="B1582" s="2" t="s">
        <v>3928</v>
      </c>
      <c r="C1582" s="2" t="s">
        <v>34</v>
      </c>
      <c r="D1582" s="2" t="s">
        <v>35</v>
      </c>
      <c r="E1582" s="5">
        <v>-27745</v>
      </c>
      <c r="F1582" s="3" t="s">
        <v>1104</v>
      </c>
      <c r="G1582" s="3" t="s">
        <v>3584</v>
      </c>
      <c r="H1582" s="2" t="s">
        <v>21</v>
      </c>
      <c r="I1582" s="2" t="s">
        <v>3929</v>
      </c>
      <c r="J1582" s="3" t="str">
        <f>HYPERLINK("https://www.boe.es/gazeta/dias/1824/01/13/pdfs/GMD-1824-6.pdf#page=2","Abrir facsímil")</f>
        <v>Abrir facsímil</v>
      </c>
      <c r="K1582" s="3" t="s">
        <v>23</v>
      </c>
    </row>
    <row r="1583" spans="1:11" ht="42" customHeight="1">
      <c r="A1583" s="2" t="s">
        <v>3930</v>
      </c>
      <c r="B1583" s="2" t="s">
        <v>3931</v>
      </c>
      <c r="C1583" s="2" t="s">
        <v>17</v>
      </c>
      <c r="D1583" s="2" t="s">
        <v>18</v>
      </c>
      <c r="E1583" s="5">
        <v>-27395</v>
      </c>
      <c r="F1583" s="3" t="s">
        <v>817</v>
      </c>
      <c r="G1583" s="3" t="s">
        <v>28</v>
      </c>
      <c r="H1583" s="2" t="s">
        <v>29</v>
      </c>
      <c r="I1583" s="2" t="s">
        <v>3932</v>
      </c>
      <c r="J1583" s="3" t="str">
        <f>HYPERLINK("https://www.boe.es/gazeta/dias/1824/12/28/pdfs/GMD-1824-163.pdf#page=4","Abrir facsímil")</f>
        <v>Abrir facsímil</v>
      </c>
      <c r="K1583" s="3" t="s">
        <v>31</v>
      </c>
    </row>
    <row r="1584" spans="1:11" ht="42" customHeight="1">
      <c r="A1584" s="2" t="s">
        <v>3933</v>
      </c>
      <c r="B1584" s="2" t="s">
        <v>3934</v>
      </c>
      <c r="C1584" s="2" t="s">
        <v>54</v>
      </c>
      <c r="D1584" s="2" t="s">
        <v>55</v>
      </c>
      <c r="E1584" s="5">
        <v>-27601</v>
      </c>
      <c r="F1584" s="3" t="s">
        <v>473</v>
      </c>
      <c r="G1584" s="3" t="s">
        <v>37</v>
      </c>
      <c r="H1584" s="2" t="s">
        <v>29</v>
      </c>
      <c r="I1584" s="2" t="s">
        <v>3935</v>
      </c>
      <c r="J1584" s="3" t="str">
        <f>HYPERLINK("https://www.boe.es/gazeta/dias/1824/06/05/pdfs/GMD-1824-72.pdf#page=3","Abrir facsímil")</f>
        <v>Abrir facsímil</v>
      </c>
      <c r="K1584" s="3" t="s">
        <v>31</v>
      </c>
    </row>
    <row r="1585" spans="1:11" ht="42" customHeight="1">
      <c r="A1585" s="2" t="s">
        <v>3936</v>
      </c>
      <c r="B1585" s="2" t="s">
        <v>3937</v>
      </c>
      <c r="C1585" s="2" t="s">
        <v>54</v>
      </c>
      <c r="D1585" s="2" t="s">
        <v>55</v>
      </c>
      <c r="E1585" s="5">
        <v>-27409</v>
      </c>
      <c r="F1585" s="3" t="s">
        <v>85</v>
      </c>
      <c r="G1585" s="3" t="s">
        <v>28</v>
      </c>
      <c r="H1585" s="2" t="s">
        <v>21</v>
      </c>
      <c r="I1585" s="2" t="s">
        <v>3938</v>
      </c>
      <c r="J1585" s="3" t="str">
        <f>HYPERLINK("https://www.boe.es/gazeta/dias/1824/12/14/pdfs/GMD-1824-157.pdf#page=4","Abrir facsímil")</f>
        <v>Abrir facsímil</v>
      </c>
      <c r="K1585" s="3" t="s">
        <v>23</v>
      </c>
    </row>
    <row r="1586" spans="1:11" ht="42" customHeight="1">
      <c r="A1586" s="2" t="s">
        <v>3939</v>
      </c>
      <c r="B1586" s="2" t="s">
        <v>3939</v>
      </c>
      <c r="C1586" s="2" t="s">
        <v>54</v>
      </c>
      <c r="D1586" s="2" t="s">
        <v>55</v>
      </c>
      <c r="E1586" s="5">
        <v>-27449</v>
      </c>
      <c r="F1586" s="3" t="s">
        <v>360</v>
      </c>
      <c r="G1586" s="3" t="s">
        <v>37</v>
      </c>
      <c r="H1586" s="2" t="s">
        <v>29</v>
      </c>
      <c r="I1586" s="2" t="s">
        <v>3940</v>
      </c>
      <c r="J1586" s="3" t="str">
        <f>HYPERLINK("https://www.boe.es/gazeta/dias/1824/11/04/pdfs/GMD-1824-140.pdf#page=3","Abrir facsímil")</f>
        <v>Abrir facsímil</v>
      </c>
      <c r="K1586" s="3" t="s">
        <v>31</v>
      </c>
    </row>
    <row r="1587" spans="1:11" ht="42" customHeight="1">
      <c r="A1587" s="2" t="s">
        <v>3941</v>
      </c>
      <c r="B1587" s="2" t="s">
        <v>3941</v>
      </c>
      <c r="C1587" s="2" t="s">
        <v>26</v>
      </c>
      <c r="D1587" s="2" t="s">
        <v>18</v>
      </c>
      <c r="E1587" s="5">
        <v>-27437</v>
      </c>
      <c r="F1587" s="3" t="s">
        <v>45</v>
      </c>
      <c r="G1587" s="3" t="s">
        <v>37</v>
      </c>
      <c r="H1587" s="2" t="s">
        <v>29</v>
      </c>
      <c r="I1587" s="2" t="s">
        <v>3942</v>
      </c>
      <c r="J1587" s="3" t="str">
        <f>HYPERLINK("https://www.boe.es/gazeta/dias/1824/11/16/pdfs/GMD-1824-145.pdf#page=3","Abrir facsímil")</f>
        <v>Abrir facsímil</v>
      </c>
      <c r="K1587" s="3" t="s">
        <v>31</v>
      </c>
    </row>
    <row r="1588" spans="1:11" ht="42" customHeight="1">
      <c r="A1588" s="2" t="s">
        <v>3943</v>
      </c>
      <c r="B1588" s="2" t="s">
        <v>3944</v>
      </c>
      <c r="C1588" s="2" t="s">
        <v>54</v>
      </c>
      <c r="D1588" s="2" t="s">
        <v>55</v>
      </c>
      <c r="E1588" s="5">
        <v>-27414</v>
      </c>
      <c r="F1588" s="3" t="s">
        <v>179</v>
      </c>
      <c r="G1588" s="3" t="s">
        <v>37</v>
      </c>
      <c r="H1588" s="2" t="s">
        <v>29</v>
      </c>
      <c r="I1588" s="2" t="s">
        <v>3945</v>
      </c>
      <c r="J1588" s="3" t="str">
        <f>HYPERLINK("https://www.boe.es/gazeta/dias/1824/12/09/pdfs/GMD-1824-155.pdf#page=3","Abrir facsímil")</f>
        <v>Abrir facsímil</v>
      </c>
      <c r="K1588" s="3" t="s">
        <v>31</v>
      </c>
    </row>
    <row r="1589" spans="1:11" ht="42" customHeight="1">
      <c r="A1589" s="2" t="s">
        <v>3946</v>
      </c>
      <c r="B1589" s="2" t="s">
        <v>3947</v>
      </c>
      <c r="C1589" s="2" t="s">
        <v>49</v>
      </c>
      <c r="D1589" s="2" t="s">
        <v>18</v>
      </c>
      <c r="E1589" s="5">
        <v>-27430</v>
      </c>
      <c r="F1589" s="3" t="s">
        <v>699</v>
      </c>
      <c r="G1589" s="3" t="s">
        <v>28</v>
      </c>
      <c r="H1589" s="2" t="s">
        <v>29</v>
      </c>
      <c r="I1589" s="2" t="s">
        <v>3948</v>
      </c>
      <c r="J1589" s="3" t="str">
        <f>HYPERLINK("https://www.boe.es/gazeta/dias/1824/11/23/pdfs/GMD-1824-148.pdf#page=4","Abrir facsímil")</f>
        <v>Abrir facsímil</v>
      </c>
      <c r="K1589" s="3" t="s">
        <v>31</v>
      </c>
    </row>
    <row r="1590" spans="1:11" ht="42" customHeight="1">
      <c r="A1590" s="2" t="s">
        <v>3949</v>
      </c>
      <c r="B1590" s="2" t="s">
        <v>3949</v>
      </c>
      <c r="C1590" s="2" t="s">
        <v>54</v>
      </c>
      <c r="D1590" s="2" t="s">
        <v>55</v>
      </c>
      <c r="E1590" s="5">
        <v>-27650</v>
      </c>
      <c r="F1590" s="3" t="s">
        <v>237</v>
      </c>
      <c r="G1590" s="3" t="s">
        <v>104</v>
      </c>
      <c r="H1590" s="2" t="s">
        <v>29</v>
      </c>
      <c r="I1590" s="2" t="s">
        <v>3950</v>
      </c>
      <c r="J1590" s="3" t="str">
        <f>HYPERLINK("https://www.boe.es/gazeta/dias/1824/04/17/pdfs/GMD-1824-50.pdf#page=1","Abrir facsímil")</f>
        <v>Abrir facsímil</v>
      </c>
      <c r="K1590" s="3" t="s">
        <v>31</v>
      </c>
    </row>
    <row r="1591" spans="1:11" ht="42" customHeight="1">
      <c r="A1591" s="2" t="s">
        <v>3951</v>
      </c>
      <c r="B1591" s="2" t="s">
        <v>3952</v>
      </c>
      <c r="C1591" s="2" t="s">
        <v>26</v>
      </c>
      <c r="D1591" s="2" t="s">
        <v>18</v>
      </c>
      <c r="E1591" s="5">
        <v>-27547</v>
      </c>
      <c r="F1591" s="3" t="s">
        <v>156</v>
      </c>
      <c r="G1591" s="3" t="s">
        <v>28</v>
      </c>
      <c r="H1591" s="2" t="s">
        <v>29</v>
      </c>
      <c r="I1591" s="2" t="s">
        <v>3953</v>
      </c>
      <c r="J1591" s="3" t="str">
        <f>HYPERLINK("https://www.boe.es/gazeta/dias/1824/07/29/pdfs/GMD-1824-95.pdf#page=4","Abrir facsímil")</f>
        <v>Abrir facsímil</v>
      </c>
      <c r="K1591" s="3" t="s">
        <v>31</v>
      </c>
    </row>
    <row r="1592" spans="1:11" ht="42" customHeight="1">
      <c r="A1592" s="2" t="s">
        <v>3954</v>
      </c>
      <c r="B1592" s="2" t="s">
        <v>3955</v>
      </c>
      <c r="C1592" s="2" t="s">
        <v>34</v>
      </c>
      <c r="D1592" s="2" t="s">
        <v>35</v>
      </c>
      <c r="E1592" s="5">
        <v>-27470</v>
      </c>
      <c r="F1592" s="3" t="s">
        <v>89</v>
      </c>
      <c r="G1592" s="3" t="s">
        <v>37</v>
      </c>
      <c r="H1592" s="2" t="s">
        <v>29</v>
      </c>
      <c r="I1592" s="2" t="s">
        <v>3956</v>
      </c>
      <c r="J1592" s="3" t="str">
        <f>HYPERLINK("https://www.boe.es/gazeta/dias/1824/10/14/pdfs/GMD-1824-131.pdf#page=3","Abrir facsímil")</f>
        <v>Abrir facsímil</v>
      </c>
      <c r="K1592" s="3" t="s">
        <v>31</v>
      </c>
    </row>
    <row r="1593" spans="1:11" ht="42" customHeight="1">
      <c r="A1593" s="2" t="s">
        <v>3957</v>
      </c>
      <c r="B1593" s="2" t="s">
        <v>3958</v>
      </c>
      <c r="C1593" s="2" t="s">
        <v>54</v>
      </c>
      <c r="D1593" s="2" t="s">
        <v>55</v>
      </c>
      <c r="E1593" s="5">
        <v>-27526</v>
      </c>
      <c r="F1593" s="3" t="s">
        <v>144</v>
      </c>
      <c r="G1593" s="3" t="s">
        <v>104</v>
      </c>
      <c r="H1593" s="2" t="s">
        <v>29</v>
      </c>
      <c r="I1593" s="2" t="s">
        <v>3959</v>
      </c>
      <c r="J1593" s="3" t="str">
        <f>HYPERLINK("https://www.boe.es/gazeta/dias/1824/08/19/pdfs/GMD-1824-104.pdf#page=1","Abrir facsímil")</f>
        <v>Abrir facsímil</v>
      </c>
      <c r="K1593" s="3" t="s">
        <v>31</v>
      </c>
    </row>
    <row r="1594" spans="1:11" ht="42" customHeight="1">
      <c r="A1594" s="2" t="s">
        <v>3957</v>
      </c>
      <c r="B1594" s="2" t="s">
        <v>3958</v>
      </c>
      <c r="C1594" s="2" t="s">
        <v>54</v>
      </c>
      <c r="D1594" s="2" t="s">
        <v>55</v>
      </c>
      <c r="E1594" s="5">
        <v>-27465</v>
      </c>
      <c r="F1594" s="3" t="s">
        <v>1390</v>
      </c>
      <c r="G1594" s="3" t="s">
        <v>37</v>
      </c>
      <c r="H1594" s="2" t="s">
        <v>29</v>
      </c>
      <c r="I1594" s="2" t="s">
        <v>3960</v>
      </c>
      <c r="J1594" s="3" t="str">
        <f>HYPERLINK("https://www.boe.es/gazeta/dias/1824/10/19/pdfs/GMD-1824-133.pdf#page=3","Abrir facsímil")</f>
        <v>Abrir facsímil</v>
      </c>
      <c r="K1594" s="3" t="s">
        <v>31</v>
      </c>
    </row>
    <row r="1595" spans="1:11" ht="42" customHeight="1">
      <c r="A1595" s="2" t="s">
        <v>3961</v>
      </c>
      <c r="B1595" s="2" t="s">
        <v>3962</v>
      </c>
      <c r="C1595" s="2" t="s">
        <v>54</v>
      </c>
      <c r="D1595" s="2" t="s">
        <v>55</v>
      </c>
      <c r="E1595" s="5">
        <v>-27507</v>
      </c>
      <c r="F1595" s="3" t="s">
        <v>250</v>
      </c>
      <c r="G1595" s="3" t="s">
        <v>28</v>
      </c>
      <c r="H1595" s="2" t="s">
        <v>29</v>
      </c>
      <c r="I1595" s="2" t="s">
        <v>3963</v>
      </c>
      <c r="J1595" s="3" t="str">
        <f>HYPERLINK("https://www.boe.es/gazeta/dias/1824/09/07/pdfs/GMD-1824-115.pdf#page=4","Abrir facsímil")</f>
        <v>Abrir facsímil</v>
      </c>
      <c r="K1595" s="3" t="s">
        <v>31</v>
      </c>
    </row>
    <row r="1596" spans="1:11" ht="42" customHeight="1">
      <c r="A1596" s="2" t="s">
        <v>3964</v>
      </c>
      <c r="B1596" s="2" t="s">
        <v>3965</v>
      </c>
      <c r="C1596" s="2" t="s">
        <v>72</v>
      </c>
      <c r="D1596" s="2" t="s">
        <v>18</v>
      </c>
      <c r="E1596" s="5">
        <v>-27531</v>
      </c>
      <c r="F1596" s="3" t="s">
        <v>758</v>
      </c>
      <c r="G1596" s="3" t="s">
        <v>28</v>
      </c>
      <c r="H1596" s="2" t="s">
        <v>29</v>
      </c>
      <c r="I1596" s="2" t="s">
        <v>3966</v>
      </c>
      <c r="J1596" s="3" t="str">
        <f>HYPERLINK("https://www.boe.es/gazeta/dias/1824/08/14/pdfs/GMD-1824-102.pdf#page=4","Abrir facsímil")</f>
        <v>Abrir facsímil</v>
      </c>
      <c r="K1596" s="3" t="s">
        <v>31</v>
      </c>
    </row>
    <row r="1597" spans="1:11" ht="42" customHeight="1">
      <c r="A1597" s="2" t="s">
        <v>3967</v>
      </c>
      <c r="B1597" s="2" t="s">
        <v>3968</v>
      </c>
      <c r="C1597" s="2" t="s">
        <v>301</v>
      </c>
      <c r="D1597" s="2" t="s">
        <v>18</v>
      </c>
      <c r="E1597" s="5">
        <v>-27638</v>
      </c>
      <c r="F1597" s="3" t="s">
        <v>456</v>
      </c>
      <c r="G1597" s="3" t="s">
        <v>28</v>
      </c>
      <c r="H1597" s="2" t="s">
        <v>29</v>
      </c>
      <c r="I1597" s="2" t="s">
        <v>3969</v>
      </c>
      <c r="J1597" s="3" t="str">
        <f>HYPERLINK("https://www.boe.es/gazeta/dias/1824/04/29/pdfs/GMD-1824-55.pdf#page=4","Abrir facsímil")</f>
        <v>Abrir facsímil</v>
      </c>
      <c r="K1597" s="3" t="s">
        <v>31</v>
      </c>
    </row>
    <row r="1598" spans="1:11" ht="42" customHeight="1">
      <c r="A1598" s="2" t="s">
        <v>3970</v>
      </c>
      <c r="B1598" s="2" t="s">
        <v>3971</v>
      </c>
      <c r="C1598" s="2" t="s">
        <v>49</v>
      </c>
      <c r="D1598" s="2" t="s">
        <v>18</v>
      </c>
      <c r="E1598" s="5">
        <v>-27724</v>
      </c>
      <c r="F1598" s="3" t="s">
        <v>708</v>
      </c>
      <c r="G1598" s="3" t="s">
        <v>104</v>
      </c>
      <c r="H1598" s="2" t="s">
        <v>29</v>
      </c>
      <c r="I1598" s="2" t="s">
        <v>3972</v>
      </c>
      <c r="J1598" s="3" t="str">
        <f>HYPERLINK("https://www.boe.es/gazeta/dias/1824/02/03/pdfs/GMD-1824-16.pdf#page=1","Abrir facsímil")</f>
        <v>Abrir facsímil</v>
      </c>
      <c r="K1598" s="3" t="s">
        <v>31</v>
      </c>
    </row>
    <row r="1599" spans="1:11" ht="42" customHeight="1">
      <c r="A1599" s="2" t="s">
        <v>3973</v>
      </c>
      <c r="B1599" s="2" t="s">
        <v>3973</v>
      </c>
      <c r="C1599" s="2" t="s">
        <v>54</v>
      </c>
      <c r="D1599" s="2" t="s">
        <v>55</v>
      </c>
      <c r="E1599" s="5">
        <v>-27736</v>
      </c>
      <c r="F1599" s="3" t="s">
        <v>56</v>
      </c>
      <c r="G1599" s="3" t="s">
        <v>28</v>
      </c>
      <c r="H1599" s="2" t="s">
        <v>29</v>
      </c>
      <c r="I1599" s="2" t="s">
        <v>3974</v>
      </c>
      <c r="J1599" s="3" t="str">
        <f>HYPERLINK("https://www.boe.es/gazeta/dias/1824/01/22/pdfs/GMD-1824-10.pdf#page=4","Abrir facsímil")</f>
        <v>Abrir facsímil</v>
      </c>
      <c r="K1599" s="3" t="s">
        <v>31</v>
      </c>
    </row>
    <row r="1600" spans="1:11" ht="42" customHeight="1">
      <c r="A1600" s="2" t="s">
        <v>3973</v>
      </c>
      <c r="B1600" s="2" t="s">
        <v>3973</v>
      </c>
      <c r="C1600" s="2" t="s">
        <v>26</v>
      </c>
      <c r="D1600" s="2" t="s">
        <v>18</v>
      </c>
      <c r="E1600" s="5">
        <v>-27708</v>
      </c>
      <c r="F1600" s="3" t="s">
        <v>864</v>
      </c>
      <c r="G1600" s="3" t="s">
        <v>212</v>
      </c>
      <c r="H1600" s="2" t="s">
        <v>29</v>
      </c>
      <c r="I1600" s="2" t="s">
        <v>3975</v>
      </c>
      <c r="J1600" s="3" t="str">
        <f>HYPERLINK("https://www.boe.es/gazeta/dias/1824/02/19/pdfs/GMD-1824-23.pdf#page=6","Abrir facsímil")</f>
        <v>Abrir facsímil</v>
      </c>
      <c r="K1600" s="3" t="s">
        <v>31</v>
      </c>
    </row>
    <row r="1601" spans="1:11" ht="42" customHeight="1">
      <c r="A1601" s="2" t="s">
        <v>3973</v>
      </c>
      <c r="B1601" s="2" t="s">
        <v>3973</v>
      </c>
      <c r="C1601" s="2" t="s">
        <v>34</v>
      </c>
      <c r="D1601" s="2" t="s">
        <v>35</v>
      </c>
      <c r="E1601" s="5">
        <v>-27692</v>
      </c>
      <c r="F1601" s="3" t="s">
        <v>295</v>
      </c>
      <c r="G1601" s="3" t="s">
        <v>104</v>
      </c>
      <c r="H1601" s="2" t="s">
        <v>29</v>
      </c>
      <c r="I1601" s="2" t="s">
        <v>3976</v>
      </c>
      <c r="J1601" s="3" t="str">
        <f>HYPERLINK("https://www.boe.es/gazeta/dias/1824/03/06/pdfs/GMD-1824-30.pdf#page=1","Abrir facsímil")</f>
        <v>Abrir facsímil</v>
      </c>
      <c r="K1601" s="3" t="s">
        <v>31</v>
      </c>
    </row>
    <row r="1602" spans="1:11" ht="42" customHeight="1">
      <c r="A1602" s="2" t="s">
        <v>3973</v>
      </c>
      <c r="B1602" s="2" t="s">
        <v>3973</v>
      </c>
      <c r="C1602" s="2" t="s">
        <v>54</v>
      </c>
      <c r="D1602" s="2" t="s">
        <v>55</v>
      </c>
      <c r="E1602" s="5">
        <v>-27647</v>
      </c>
      <c r="F1602" s="3" t="s">
        <v>498</v>
      </c>
      <c r="G1602" s="3" t="s">
        <v>28</v>
      </c>
      <c r="H1602" s="2" t="s">
        <v>29</v>
      </c>
      <c r="I1602" s="2" t="s">
        <v>3977</v>
      </c>
      <c r="J1602" s="3" t="str">
        <f>HYPERLINK("https://www.boe.es/gazeta/dias/1824/04/20/pdfs/GMD-1824-51.pdf#page=4","Abrir facsímil")</f>
        <v>Abrir facsímil</v>
      </c>
      <c r="K1602" s="3" t="s">
        <v>31</v>
      </c>
    </row>
    <row r="1603" spans="1:11" ht="42" customHeight="1">
      <c r="A1603" s="2" t="s">
        <v>3973</v>
      </c>
      <c r="B1603" s="2" t="s">
        <v>3973</v>
      </c>
      <c r="C1603" s="2" t="s">
        <v>34</v>
      </c>
      <c r="D1603" s="2" t="s">
        <v>35</v>
      </c>
      <c r="E1603" s="5">
        <v>-27640</v>
      </c>
      <c r="F1603" s="3" t="s">
        <v>281</v>
      </c>
      <c r="G1603" s="3" t="s">
        <v>37</v>
      </c>
      <c r="H1603" s="2" t="s">
        <v>29</v>
      </c>
      <c r="I1603" s="2" t="s">
        <v>3978</v>
      </c>
      <c r="J1603" s="3" t="str">
        <f>HYPERLINK("https://www.boe.es/gazeta/dias/1824/04/27/pdfs/GMD-1824-54.pdf#page=3","Abrir facsímil")</f>
        <v>Abrir facsímil</v>
      </c>
      <c r="K1603" s="3" t="s">
        <v>31</v>
      </c>
    </row>
    <row r="1604" spans="1:11" ht="42" customHeight="1">
      <c r="A1604" s="2" t="s">
        <v>3973</v>
      </c>
      <c r="B1604" s="2" t="s">
        <v>3973</v>
      </c>
      <c r="C1604" s="2" t="s">
        <v>54</v>
      </c>
      <c r="D1604" s="2" t="s">
        <v>55</v>
      </c>
      <c r="E1604" s="5">
        <v>-27631</v>
      </c>
      <c r="F1604" s="3" t="s">
        <v>322</v>
      </c>
      <c r="G1604" s="3" t="s">
        <v>104</v>
      </c>
      <c r="H1604" s="2" t="s">
        <v>29</v>
      </c>
      <c r="I1604" s="2" t="s">
        <v>3979</v>
      </c>
      <c r="J1604" s="3" t="str">
        <f>HYPERLINK("https://www.boe.es/gazeta/dias/1824/05/06/pdfs/GMD-1824-58.pdf#page=1","Abrir facsímil")</f>
        <v>Abrir facsímil</v>
      </c>
      <c r="K1604" s="3" t="s">
        <v>31</v>
      </c>
    </row>
    <row r="1605" spans="1:11" ht="42" customHeight="1">
      <c r="A1605" s="2" t="s">
        <v>3973</v>
      </c>
      <c r="B1605" s="2" t="s">
        <v>3973</v>
      </c>
      <c r="C1605" s="2" t="s">
        <v>54</v>
      </c>
      <c r="D1605" s="2" t="s">
        <v>55</v>
      </c>
      <c r="E1605" s="5">
        <v>-27624</v>
      </c>
      <c r="F1605" s="3" t="s">
        <v>354</v>
      </c>
      <c r="G1605" s="3" t="s">
        <v>90</v>
      </c>
      <c r="H1605" s="2" t="s">
        <v>29</v>
      </c>
      <c r="I1605" s="2" t="s">
        <v>3980</v>
      </c>
      <c r="J1605" s="3" t="str">
        <f>HYPERLINK("https://www.boe.es/gazeta/dias/1824/05/13/pdfs/GMD-1824-61.pdf#page=2","Abrir facsímil")</f>
        <v>Abrir facsímil</v>
      </c>
      <c r="K1605" s="3" t="s">
        <v>31</v>
      </c>
    </row>
    <row r="1606" spans="1:11" ht="42" customHeight="1">
      <c r="A1606" s="2" t="s">
        <v>3973</v>
      </c>
      <c r="B1606" s="2" t="s">
        <v>3973</v>
      </c>
      <c r="C1606" s="2" t="s">
        <v>17</v>
      </c>
      <c r="D1606" s="2" t="s">
        <v>18</v>
      </c>
      <c r="E1606" s="5">
        <v>-27622</v>
      </c>
      <c r="F1606" s="3" t="s">
        <v>2440</v>
      </c>
      <c r="G1606" s="3" t="s">
        <v>28</v>
      </c>
      <c r="H1606" s="2" t="s">
        <v>29</v>
      </c>
      <c r="I1606" s="2" t="s">
        <v>3981</v>
      </c>
      <c r="J1606" s="3" t="str">
        <f>HYPERLINK("https://www.boe.es/gazeta/dias/1824/05/15/pdfs/GMD-1824-62.pdf#page=4","Abrir facsímil")</f>
        <v>Abrir facsímil</v>
      </c>
      <c r="K1606" s="3" t="s">
        <v>31</v>
      </c>
    </row>
    <row r="1607" spans="1:11" ht="42" customHeight="1">
      <c r="A1607" s="2" t="s">
        <v>3973</v>
      </c>
      <c r="B1607" s="2" t="s">
        <v>3973</v>
      </c>
      <c r="C1607" s="2" t="s">
        <v>34</v>
      </c>
      <c r="D1607" s="2" t="s">
        <v>590</v>
      </c>
      <c r="E1607" s="5">
        <v>-27622</v>
      </c>
      <c r="F1607" s="3" t="s">
        <v>3982</v>
      </c>
      <c r="G1607" s="3" t="s">
        <v>104</v>
      </c>
      <c r="H1607" s="2" t="s">
        <v>29</v>
      </c>
      <c r="I1607" s="2" t="s">
        <v>3983</v>
      </c>
      <c r="J1607" s="3" t="str">
        <f>HYPERLINK("https://www.boe.es/gazeta/dias/1824/05/15/pdfs/GMD-1824-63E.pdf#page=1","Abrir facsímil")</f>
        <v>Abrir facsímil</v>
      </c>
      <c r="K1607" s="3" t="s">
        <v>31</v>
      </c>
    </row>
    <row r="1608" spans="1:11" ht="42" customHeight="1">
      <c r="A1608" s="2" t="s">
        <v>3973</v>
      </c>
      <c r="B1608" s="2" t="s">
        <v>3973</v>
      </c>
      <c r="C1608" s="2" t="s">
        <v>17</v>
      </c>
      <c r="D1608" s="2" t="s">
        <v>18</v>
      </c>
      <c r="E1608" s="5">
        <v>-27617</v>
      </c>
      <c r="F1608" s="3" t="s">
        <v>1163</v>
      </c>
      <c r="G1608" s="3" t="s">
        <v>28</v>
      </c>
      <c r="H1608" s="2" t="s">
        <v>29</v>
      </c>
      <c r="I1608" s="2" t="s">
        <v>3984</v>
      </c>
      <c r="J1608" s="3" t="str">
        <f>HYPERLINK("https://www.boe.es/gazeta/dias/1824/05/20/pdfs/GMD-1824-65.pdf#page=4","Abrir facsímil")</f>
        <v>Abrir facsímil</v>
      </c>
      <c r="K1608" s="3" t="s">
        <v>31</v>
      </c>
    </row>
    <row r="1609" spans="1:11" ht="42" customHeight="1">
      <c r="A1609" s="2" t="s">
        <v>3973</v>
      </c>
      <c r="B1609" s="2" t="s">
        <v>3973</v>
      </c>
      <c r="C1609" s="2" t="s">
        <v>34</v>
      </c>
      <c r="D1609" s="2" t="s">
        <v>35</v>
      </c>
      <c r="E1609" s="5">
        <v>-27615</v>
      </c>
      <c r="F1609" s="3" t="s">
        <v>557</v>
      </c>
      <c r="G1609" s="3" t="s">
        <v>3985</v>
      </c>
      <c r="H1609" s="2" t="s">
        <v>29</v>
      </c>
      <c r="I1609" s="2" t="s">
        <v>3986</v>
      </c>
      <c r="J1609" s="3" t="str">
        <f>HYPERLINK("https://www.boe.es/gazeta/dias/1824/05/22/pdfs/GMD-1824-66.pdf#page=3","Abrir facsímil")</f>
        <v>Abrir facsímil</v>
      </c>
      <c r="K1609" s="3" t="s">
        <v>31</v>
      </c>
    </row>
    <row r="1610" spans="1:11" ht="42" customHeight="1">
      <c r="A1610" s="2" t="s">
        <v>3973</v>
      </c>
      <c r="B1610" s="2" t="s">
        <v>3973</v>
      </c>
      <c r="C1610" s="2" t="s">
        <v>34</v>
      </c>
      <c r="D1610" s="2" t="s">
        <v>35</v>
      </c>
      <c r="E1610" s="5">
        <v>-27584</v>
      </c>
      <c r="F1610" s="3" t="s">
        <v>68</v>
      </c>
      <c r="G1610" s="3" t="s">
        <v>28</v>
      </c>
      <c r="H1610" s="2" t="s">
        <v>29</v>
      </c>
      <c r="I1610" s="2" t="s">
        <v>3987</v>
      </c>
      <c r="J1610" s="3" t="str">
        <f>HYPERLINK("https://www.boe.es/gazeta/dias/1824/06/22/pdfs/GMD-1824-79.pdf#page=4","Abrir facsímil")</f>
        <v>Abrir facsímil</v>
      </c>
      <c r="K1610" s="3" t="s">
        <v>31</v>
      </c>
    </row>
    <row r="1611" spans="1:11" ht="42" customHeight="1">
      <c r="A1611" s="2" t="s">
        <v>3973</v>
      </c>
      <c r="B1611" s="2" t="s">
        <v>3973</v>
      </c>
      <c r="C1611" s="2" t="s">
        <v>17</v>
      </c>
      <c r="D1611" s="2" t="s">
        <v>18</v>
      </c>
      <c r="E1611" s="5">
        <v>-27451</v>
      </c>
      <c r="F1611" s="3" t="s">
        <v>1644</v>
      </c>
      <c r="G1611" s="3" t="s">
        <v>28</v>
      </c>
      <c r="H1611" s="2" t="s">
        <v>29</v>
      </c>
      <c r="I1611" s="2" t="s">
        <v>3988</v>
      </c>
      <c r="J1611" s="3" t="str">
        <f>HYPERLINK("https://www.boe.es/gazeta/dias/1824/11/02/pdfs/GMD-1824-139.pdf#page=4","Abrir facsímil")</f>
        <v>Abrir facsímil</v>
      </c>
      <c r="K1611" s="3" t="s">
        <v>31</v>
      </c>
    </row>
    <row r="1612" spans="1:11" ht="42" customHeight="1">
      <c r="A1612" s="2" t="s">
        <v>3989</v>
      </c>
      <c r="B1612" s="2" t="s">
        <v>3990</v>
      </c>
      <c r="C1612" s="2" t="s">
        <v>54</v>
      </c>
      <c r="D1612" s="2" t="s">
        <v>55</v>
      </c>
      <c r="E1612" s="5">
        <v>-27752</v>
      </c>
      <c r="F1612" s="3" t="s">
        <v>442</v>
      </c>
      <c r="G1612" s="3" t="s">
        <v>28</v>
      </c>
      <c r="H1612" s="2" t="s">
        <v>29</v>
      </c>
      <c r="I1612" s="2" t="s">
        <v>3991</v>
      </c>
      <c r="J1612" s="3" t="str">
        <f>HYPERLINK("https://www.boe.es/gazeta/dias/1824/01/06/pdfs/GMD-1824-3.pdf#page=4","Abrir facsímil")</f>
        <v>Abrir facsímil</v>
      </c>
      <c r="K1612" s="3" t="s">
        <v>31</v>
      </c>
    </row>
    <row r="1613" spans="1:11" ht="42" customHeight="1">
      <c r="A1613" s="2" t="s">
        <v>3992</v>
      </c>
      <c r="B1613" s="2" t="s">
        <v>3993</v>
      </c>
      <c r="C1613" s="2" t="s">
        <v>54</v>
      </c>
      <c r="D1613" s="2" t="s">
        <v>55</v>
      </c>
      <c r="E1613" s="5">
        <v>-27594</v>
      </c>
      <c r="F1613" s="3" t="s">
        <v>432</v>
      </c>
      <c r="G1613" s="3" t="s">
        <v>37</v>
      </c>
      <c r="H1613" s="2" t="s">
        <v>29</v>
      </c>
      <c r="I1613" s="2" t="s">
        <v>3994</v>
      </c>
      <c r="J1613" s="3" t="str">
        <f>HYPERLINK("https://www.boe.es/gazeta/dias/1824/06/12/pdfs/GMD-1824-75.pdf#page=3","Abrir facsímil")</f>
        <v>Abrir facsímil</v>
      </c>
      <c r="K1613" s="3" t="s">
        <v>31</v>
      </c>
    </row>
    <row r="1614" spans="1:11" ht="42" customHeight="1">
      <c r="A1614" s="2" t="s">
        <v>3995</v>
      </c>
      <c r="B1614" s="2" t="s">
        <v>3995</v>
      </c>
      <c r="C1614" s="2" t="s">
        <v>54</v>
      </c>
      <c r="D1614" s="2" t="s">
        <v>55</v>
      </c>
      <c r="E1614" s="5">
        <v>-27423</v>
      </c>
      <c r="F1614" s="3" t="s">
        <v>1300</v>
      </c>
      <c r="G1614" s="3" t="s">
        <v>28</v>
      </c>
      <c r="H1614" s="2" t="s">
        <v>29</v>
      </c>
      <c r="I1614" s="2" t="s">
        <v>3996</v>
      </c>
      <c r="J1614" s="3" t="str">
        <f>HYPERLINK("https://www.boe.es/gazeta/dias/1824/11/30/pdfs/GMD-1824-151.pdf#page=4","Abrir facsímil")</f>
        <v>Abrir facsímil</v>
      </c>
      <c r="K1614" s="3" t="s">
        <v>31</v>
      </c>
    </row>
    <row r="1615" spans="1:11" ht="42" customHeight="1">
      <c r="A1615" s="2" t="s">
        <v>3997</v>
      </c>
      <c r="B1615" s="2" t="s">
        <v>3997</v>
      </c>
      <c r="C1615" s="2" t="s">
        <v>54</v>
      </c>
      <c r="D1615" s="2" t="s">
        <v>55</v>
      </c>
      <c r="E1615" s="5">
        <v>-27741</v>
      </c>
      <c r="F1615" s="3" t="s">
        <v>546</v>
      </c>
      <c r="G1615" s="3" t="s">
        <v>28</v>
      </c>
      <c r="H1615" s="2" t="s">
        <v>29</v>
      </c>
      <c r="I1615" s="2" t="s">
        <v>3998</v>
      </c>
      <c r="J1615" s="3" t="str">
        <f>HYPERLINK("https://www.boe.es/gazeta/dias/1824/01/17/pdfs/GMD-1824-8.pdf#page=4","Abrir facsímil")</f>
        <v>Abrir facsímil</v>
      </c>
      <c r="K1615" s="3" t="s">
        <v>31</v>
      </c>
    </row>
    <row r="1616" spans="1:11" ht="42" customHeight="1">
      <c r="A1616" s="2" t="s">
        <v>3997</v>
      </c>
      <c r="B1616" s="2" t="s">
        <v>3997</v>
      </c>
      <c r="C1616" s="2" t="s">
        <v>54</v>
      </c>
      <c r="D1616" s="2" t="s">
        <v>55</v>
      </c>
      <c r="E1616" s="5">
        <v>-27673</v>
      </c>
      <c r="F1616" s="3" t="s">
        <v>877</v>
      </c>
      <c r="G1616" s="3" t="s">
        <v>28</v>
      </c>
      <c r="H1616" s="2" t="s">
        <v>29</v>
      </c>
      <c r="I1616" s="2" t="s">
        <v>3999</v>
      </c>
      <c r="J1616" s="3" t="str">
        <f>HYPERLINK("https://www.boe.es/gazeta/dias/1824/03/25/pdfs/GMD-1824-39.pdf#page=4","Abrir facsímil")</f>
        <v>Abrir facsímil</v>
      </c>
      <c r="K1616" s="3" t="s">
        <v>31</v>
      </c>
    </row>
    <row r="1617" spans="1:11" ht="42" customHeight="1">
      <c r="A1617" s="2" t="s">
        <v>3997</v>
      </c>
      <c r="B1617" s="2" t="s">
        <v>3997</v>
      </c>
      <c r="C1617" s="2" t="s">
        <v>54</v>
      </c>
      <c r="D1617" s="2" t="s">
        <v>55</v>
      </c>
      <c r="E1617" s="5">
        <v>-27659</v>
      </c>
      <c r="F1617" s="3" t="s">
        <v>215</v>
      </c>
      <c r="G1617" s="3" t="s">
        <v>28</v>
      </c>
      <c r="H1617" s="2" t="s">
        <v>29</v>
      </c>
      <c r="I1617" s="2" t="s">
        <v>4000</v>
      </c>
      <c r="J1617" s="3" t="str">
        <f>HYPERLINK("https://www.boe.es/gazeta/dias/1824/04/08/pdfs/GMD-1824-46.pdf#page=4","Abrir facsímil")</f>
        <v>Abrir facsímil</v>
      </c>
      <c r="K1617" s="3" t="s">
        <v>31</v>
      </c>
    </row>
    <row r="1618" spans="1:11" ht="42" customHeight="1">
      <c r="A1618" s="2" t="s">
        <v>3997</v>
      </c>
      <c r="B1618" s="2" t="s">
        <v>3997</v>
      </c>
      <c r="C1618" s="2" t="s">
        <v>54</v>
      </c>
      <c r="D1618" s="2" t="s">
        <v>55</v>
      </c>
      <c r="E1618" s="5">
        <v>-27631</v>
      </c>
      <c r="F1618" s="3" t="s">
        <v>322</v>
      </c>
      <c r="G1618" s="3" t="s">
        <v>28</v>
      </c>
      <c r="H1618" s="2" t="s">
        <v>29</v>
      </c>
      <c r="I1618" s="2" t="s">
        <v>4001</v>
      </c>
      <c r="J1618" s="3" t="str">
        <f>HYPERLINK("https://www.boe.es/gazeta/dias/1824/05/06/pdfs/GMD-1824-58.pdf#page=4","Abrir facsímil")</f>
        <v>Abrir facsímil</v>
      </c>
      <c r="K1618" s="3" t="s">
        <v>31</v>
      </c>
    </row>
    <row r="1619" spans="1:11" ht="42" customHeight="1">
      <c r="A1619" s="2" t="s">
        <v>3997</v>
      </c>
      <c r="B1619" s="2" t="s">
        <v>3997</v>
      </c>
      <c r="C1619" s="2" t="s">
        <v>34</v>
      </c>
      <c r="D1619" s="2" t="s">
        <v>35</v>
      </c>
      <c r="E1619" s="5">
        <v>-27596</v>
      </c>
      <c r="F1619" s="3" t="s">
        <v>205</v>
      </c>
      <c r="G1619" s="3" t="s">
        <v>37</v>
      </c>
      <c r="H1619" s="2" t="s">
        <v>29</v>
      </c>
      <c r="I1619" s="2" t="s">
        <v>4002</v>
      </c>
      <c r="J1619" s="3" t="str">
        <f>HYPERLINK("https://www.boe.es/gazeta/dias/1824/06/10/pdfs/GMD-1824-74.pdf#page=3","Abrir facsímil")</f>
        <v>Abrir facsímil</v>
      </c>
      <c r="K1619" s="3" t="s">
        <v>31</v>
      </c>
    </row>
    <row r="1620" spans="1:11" ht="42" customHeight="1">
      <c r="A1620" s="2" t="s">
        <v>3997</v>
      </c>
      <c r="B1620" s="2" t="s">
        <v>3997</v>
      </c>
      <c r="C1620" s="2" t="s">
        <v>34</v>
      </c>
      <c r="D1620" s="2" t="s">
        <v>35</v>
      </c>
      <c r="E1620" s="5">
        <v>-27587</v>
      </c>
      <c r="F1620" s="3" t="s">
        <v>1500</v>
      </c>
      <c r="G1620" s="3" t="s">
        <v>28</v>
      </c>
      <c r="H1620" s="2" t="s">
        <v>29</v>
      </c>
      <c r="I1620" s="2" t="s">
        <v>4003</v>
      </c>
      <c r="J1620" s="3" t="str">
        <f>HYPERLINK("https://www.boe.es/gazeta/dias/1824/06/19/pdfs/GMD-1824-78.pdf#page=4","Abrir facsímil")</f>
        <v>Abrir facsímil</v>
      </c>
      <c r="K1620" s="3" t="s">
        <v>31</v>
      </c>
    </row>
    <row r="1621" spans="1:11" ht="42" customHeight="1">
      <c r="A1621" s="2" t="s">
        <v>3997</v>
      </c>
      <c r="B1621" s="2" t="s">
        <v>3997</v>
      </c>
      <c r="C1621" s="2" t="s">
        <v>54</v>
      </c>
      <c r="D1621" s="2" t="s">
        <v>55</v>
      </c>
      <c r="E1621" s="5">
        <v>-27559</v>
      </c>
      <c r="F1621" s="3" t="s">
        <v>1980</v>
      </c>
      <c r="G1621" s="3" t="s">
        <v>28</v>
      </c>
      <c r="H1621" s="2" t="s">
        <v>29</v>
      </c>
      <c r="I1621" s="2" t="s">
        <v>4004</v>
      </c>
      <c r="J1621" s="3" t="str">
        <f>HYPERLINK("https://www.boe.es/gazeta/dias/1824/07/17/pdfs/GMD-1824-90.pdf#page=4","Abrir facsímil")</f>
        <v>Abrir facsímil</v>
      </c>
      <c r="K1621" s="3" t="s">
        <v>31</v>
      </c>
    </row>
    <row r="1622" spans="1:11" ht="42" customHeight="1">
      <c r="A1622" s="2" t="s">
        <v>4005</v>
      </c>
      <c r="B1622" s="2" t="s">
        <v>4006</v>
      </c>
      <c r="C1622" s="2" t="s">
        <v>34</v>
      </c>
      <c r="D1622" s="2" t="s">
        <v>35</v>
      </c>
      <c r="E1622" s="5">
        <v>-27713</v>
      </c>
      <c r="F1622" s="3" t="s">
        <v>371</v>
      </c>
      <c r="G1622" s="3" t="s">
        <v>28</v>
      </c>
      <c r="H1622" s="2" t="s">
        <v>29</v>
      </c>
      <c r="I1622" s="2" t="s">
        <v>4007</v>
      </c>
      <c r="J1622" s="3" t="str">
        <f>HYPERLINK("https://www.boe.es/gazeta/dias/1824/02/14/pdfs/GMD-1824-21.pdf#page=4","Abrir facsímil")</f>
        <v>Abrir facsímil</v>
      </c>
      <c r="K1622" s="3" t="s">
        <v>31</v>
      </c>
    </row>
    <row r="1623" spans="1:11" ht="42" customHeight="1">
      <c r="A1623" s="2" t="s">
        <v>4008</v>
      </c>
      <c r="B1623" s="2" t="s">
        <v>4009</v>
      </c>
      <c r="C1623" s="2" t="s">
        <v>17</v>
      </c>
      <c r="D1623" s="2" t="s">
        <v>18</v>
      </c>
      <c r="E1623" s="5">
        <v>-27575</v>
      </c>
      <c r="F1623" s="3" t="s">
        <v>261</v>
      </c>
      <c r="G1623" s="3" t="s">
        <v>90</v>
      </c>
      <c r="H1623" s="2" t="s">
        <v>29</v>
      </c>
      <c r="I1623" s="2" t="s">
        <v>4010</v>
      </c>
      <c r="J1623" s="3" t="str">
        <f>HYPERLINK("https://www.boe.es/gazeta/dias/1824/07/01/pdfs/GMD-1824-83.pdf#page=2","Abrir facsímil")</f>
        <v>Abrir facsímil</v>
      </c>
      <c r="K1623" s="3" t="s">
        <v>31</v>
      </c>
    </row>
    <row r="1624" spans="1:11" ht="42" customHeight="1">
      <c r="A1624" s="2" t="s">
        <v>4011</v>
      </c>
      <c r="B1624" s="2" t="s">
        <v>4012</v>
      </c>
      <c r="C1624" s="2" t="s">
        <v>26</v>
      </c>
      <c r="D1624" s="2" t="s">
        <v>18</v>
      </c>
      <c r="E1624" s="5">
        <v>-27661</v>
      </c>
      <c r="F1624" s="3" t="s">
        <v>379</v>
      </c>
      <c r="G1624" s="3" t="s">
        <v>28</v>
      </c>
      <c r="H1624" s="2" t="s">
        <v>29</v>
      </c>
      <c r="I1624" s="2" t="s">
        <v>4013</v>
      </c>
      <c r="J1624" s="3" t="str">
        <f>HYPERLINK("https://www.boe.es/gazeta/dias/1824/04/06/pdfs/GMD-1824-45.pdf#page=4","Abrir facsímil")</f>
        <v>Abrir facsímil</v>
      </c>
      <c r="K1624" s="3" t="s">
        <v>31</v>
      </c>
    </row>
    <row r="1625" spans="1:11" ht="42" customHeight="1">
      <c r="A1625" s="2" t="s">
        <v>4014</v>
      </c>
      <c r="B1625" s="2" t="s">
        <v>4015</v>
      </c>
      <c r="C1625" s="2" t="s">
        <v>54</v>
      </c>
      <c r="D1625" s="2" t="s">
        <v>55</v>
      </c>
      <c r="E1625" s="5">
        <v>-27400</v>
      </c>
      <c r="F1625" s="3" t="s">
        <v>108</v>
      </c>
      <c r="G1625" s="3" t="s">
        <v>28</v>
      </c>
      <c r="H1625" s="2" t="s">
        <v>29</v>
      </c>
      <c r="I1625" s="2" t="s">
        <v>4016</v>
      </c>
      <c r="J1625" s="3" t="str">
        <f>HYPERLINK("https://www.boe.es/gazeta/dias/1824/12/23/pdfs/GMD-1824-161.pdf#page=4","Abrir facsímil")</f>
        <v>Abrir facsímil</v>
      </c>
      <c r="K1625" s="3" t="s">
        <v>31</v>
      </c>
    </row>
    <row r="1626" spans="1:11" ht="42" customHeight="1">
      <c r="A1626" s="2" t="s">
        <v>4017</v>
      </c>
      <c r="B1626" s="2" t="s">
        <v>4018</v>
      </c>
      <c r="C1626" s="2" t="s">
        <v>49</v>
      </c>
      <c r="D1626" s="2" t="s">
        <v>18</v>
      </c>
      <c r="E1626" s="5">
        <v>-27407</v>
      </c>
      <c r="F1626" s="3" t="s">
        <v>254</v>
      </c>
      <c r="G1626" s="3" t="s">
        <v>28</v>
      </c>
      <c r="H1626" s="2" t="s">
        <v>29</v>
      </c>
      <c r="I1626" s="2" t="s">
        <v>4019</v>
      </c>
      <c r="J1626" s="3" t="str">
        <f>HYPERLINK("https://www.boe.es/gazeta/dias/1824/12/16/pdfs/GMD-1824-158.pdf#page=4","Abrir facsímil")</f>
        <v>Abrir facsímil</v>
      </c>
      <c r="K1626" s="3" t="s">
        <v>31</v>
      </c>
    </row>
    <row r="1627" spans="1:11" ht="42" customHeight="1">
      <c r="A1627" s="2" t="s">
        <v>4020</v>
      </c>
      <c r="B1627" s="2" t="s">
        <v>4020</v>
      </c>
      <c r="C1627" s="2" t="s">
        <v>54</v>
      </c>
      <c r="D1627" s="2" t="s">
        <v>55</v>
      </c>
      <c r="E1627" s="5">
        <v>-27752</v>
      </c>
      <c r="F1627" s="3" t="s">
        <v>442</v>
      </c>
      <c r="G1627" s="3" t="s">
        <v>28</v>
      </c>
      <c r="H1627" s="2" t="s">
        <v>29</v>
      </c>
      <c r="I1627" s="2" t="s">
        <v>4021</v>
      </c>
      <c r="J1627" s="3" t="str">
        <f>HYPERLINK("https://www.boe.es/gazeta/dias/1824/01/06/pdfs/GMD-1824-3.pdf#page=4","Abrir facsímil")</f>
        <v>Abrir facsímil</v>
      </c>
      <c r="K1627" s="3" t="s">
        <v>31</v>
      </c>
    </row>
    <row r="1628" spans="1:11" ht="42" customHeight="1">
      <c r="A1628" s="2" t="s">
        <v>4022</v>
      </c>
      <c r="B1628" s="2" t="s">
        <v>4022</v>
      </c>
      <c r="C1628" s="2" t="s">
        <v>54</v>
      </c>
      <c r="D1628" s="2" t="s">
        <v>55</v>
      </c>
      <c r="E1628" s="5">
        <v>-27748</v>
      </c>
      <c r="F1628" s="3" t="s">
        <v>444</v>
      </c>
      <c r="G1628" s="3" t="s">
        <v>104</v>
      </c>
      <c r="H1628" s="2" t="s">
        <v>29</v>
      </c>
      <c r="I1628" s="2" t="s">
        <v>4023</v>
      </c>
      <c r="J1628" s="3" t="str">
        <f>HYPERLINK("https://www.boe.es/gazeta/dias/1824/01/10/pdfs/GMD-1824-5.pdf#page=1","Abrir facsímil")</f>
        <v>Abrir facsímil</v>
      </c>
      <c r="K1628" s="3" t="s">
        <v>31</v>
      </c>
    </row>
    <row r="1629" spans="1:11" ht="42" customHeight="1">
      <c r="A1629" s="2" t="s">
        <v>4024</v>
      </c>
      <c r="B1629" s="2" t="s">
        <v>4024</v>
      </c>
      <c r="C1629" s="2" t="s">
        <v>54</v>
      </c>
      <c r="D1629" s="2" t="s">
        <v>55</v>
      </c>
      <c r="E1629" s="5">
        <v>-27428</v>
      </c>
      <c r="F1629" s="3" t="s">
        <v>81</v>
      </c>
      <c r="G1629" s="3" t="s">
        <v>37</v>
      </c>
      <c r="H1629" s="2" t="s">
        <v>29</v>
      </c>
      <c r="I1629" s="2" t="s">
        <v>4025</v>
      </c>
      <c r="J1629" s="3" t="str">
        <f>HYPERLINK("https://www.boe.es/gazeta/dias/1824/11/25/pdfs/GMD-1824-149.pdf#page=3","Abrir facsímil")</f>
        <v>Abrir facsímil</v>
      </c>
      <c r="K1629" s="3" t="s">
        <v>31</v>
      </c>
    </row>
    <row r="1630" spans="1:11" ht="42" customHeight="1">
      <c r="A1630" s="2" t="s">
        <v>4026</v>
      </c>
      <c r="B1630" s="2" t="s">
        <v>4026</v>
      </c>
      <c r="C1630" s="2" t="s">
        <v>17</v>
      </c>
      <c r="D1630" s="2" t="s">
        <v>18</v>
      </c>
      <c r="E1630" s="5">
        <v>-27426</v>
      </c>
      <c r="F1630" s="3" t="s">
        <v>244</v>
      </c>
      <c r="G1630" s="3" t="s">
        <v>37</v>
      </c>
      <c r="H1630" s="2" t="s">
        <v>29</v>
      </c>
      <c r="I1630" s="2" t="s">
        <v>4027</v>
      </c>
      <c r="J1630" s="3" t="str">
        <f>HYPERLINK("https://www.boe.es/gazeta/dias/1824/11/27/pdfs/GMD-1824-150.pdf#page=3","Abrir facsímil")</f>
        <v>Abrir facsímil</v>
      </c>
      <c r="K1630" s="3" t="s">
        <v>31</v>
      </c>
    </row>
    <row r="1631" spans="1:11" ht="42" customHeight="1">
      <c r="A1631" s="2" t="s">
        <v>4028</v>
      </c>
      <c r="B1631" s="2" t="s">
        <v>4029</v>
      </c>
      <c r="C1631" s="2" t="s">
        <v>54</v>
      </c>
      <c r="D1631" s="2" t="s">
        <v>55</v>
      </c>
      <c r="E1631" s="5">
        <v>-27409</v>
      </c>
      <c r="F1631" s="3" t="s">
        <v>85</v>
      </c>
      <c r="G1631" s="3" t="s">
        <v>28</v>
      </c>
      <c r="H1631" s="2" t="s">
        <v>29</v>
      </c>
      <c r="I1631" s="2" t="s">
        <v>4030</v>
      </c>
      <c r="J1631" s="3" t="str">
        <f>HYPERLINK("https://www.boe.es/gazeta/dias/1824/12/14/pdfs/GMD-1824-157.pdf#page=4","Abrir facsímil")</f>
        <v>Abrir facsímil</v>
      </c>
      <c r="K1631" s="3" t="s">
        <v>31</v>
      </c>
    </row>
    <row r="1632" spans="1:11" ht="42" customHeight="1">
      <c r="A1632" s="2" t="s">
        <v>4031</v>
      </c>
      <c r="B1632" s="2" t="s">
        <v>4032</v>
      </c>
      <c r="C1632" s="2" t="s">
        <v>54</v>
      </c>
      <c r="D1632" s="2" t="s">
        <v>55</v>
      </c>
      <c r="E1632" s="5">
        <v>-27526</v>
      </c>
      <c r="F1632" s="3" t="s">
        <v>144</v>
      </c>
      <c r="G1632" s="3" t="s">
        <v>37</v>
      </c>
      <c r="H1632" s="2" t="s">
        <v>29</v>
      </c>
      <c r="I1632" s="2" t="s">
        <v>4033</v>
      </c>
      <c r="J1632" s="3" t="str">
        <f>HYPERLINK("https://www.boe.es/gazeta/dias/1824/08/19/pdfs/GMD-1824-104.pdf#page=3","Abrir facsímil")</f>
        <v>Abrir facsímil</v>
      </c>
      <c r="K1632" s="3" t="s">
        <v>31</v>
      </c>
    </row>
    <row r="1633" spans="1:11" ht="42" customHeight="1">
      <c r="A1633" s="2" t="s">
        <v>4034</v>
      </c>
      <c r="B1633" s="2" t="s">
        <v>4034</v>
      </c>
      <c r="C1633" s="2" t="s">
        <v>54</v>
      </c>
      <c r="D1633" s="2" t="s">
        <v>55</v>
      </c>
      <c r="E1633" s="5">
        <v>-27603</v>
      </c>
      <c r="F1633" s="3" t="s">
        <v>682</v>
      </c>
      <c r="G1633" s="3" t="s">
        <v>90</v>
      </c>
      <c r="H1633" s="2" t="s">
        <v>29</v>
      </c>
      <c r="I1633" s="2" t="s">
        <v>4035</v>
      </c>
      <c r="J1633" s="3" t="str">
        <f>HYPERLINK("https://www.boe.es/gazeta/dias/1824/06/03/pdfs/GMD-1824-71.pdf#page=2","Abrir facsímil")</f>
        <v>Abrir facsímil</v>
      </c>
      <c r="K1633" s="3" t="s">
        <v>31</v>
      </c>
    </row>
    <row r="1634" spans="1:11" ht="42" customHeight="1">
      <c r="A1634" s="2" t="s">
        <v>4034</v>
      </c>
      <c r="B1634" s="2" t="s">
        <v>4034</v>
      </c>
      <c r="C1634" s="2" t="s">
        <v>54</v>
      </c>
      <c r="D1634" s="2" t="s">
        <v>55</v>
      </c>
      <c r="E1634" s="5">
        <v>-27594</v>
      </c>
      <c r="F1634" s="3" t="s">
        <v>432</v>
      </c>
      <c r="G1634" s="3" t="s">
        <v>104</v>
      </c>
      <c r="H1634" s="2" t="s">
        <v>29</v>
      </c>
      <c r="I1634" s="2" t="s">
        <v>4036</v>
      </c>
      <c r="J1634" s="3" t="str">
        <f>HYPERLINK("https://www.boe.es/gazeta/dias/1824/06/12/pdfs/GMD-1824-75.pdf#page=1","Abrir facsímil")</f>
        <v>Abrir facsímil</v>
      </c>
      <c r="K1634" s="3" t="s">
        <v>31</v>
      </c>
    </row>
    <row r="1635" spans="1:11" ht="42" customHeight="1">
      <c r="A1635" s="2" t="s">
        <v>4037</v>
      </c>
      <c r="B1635" s="2" t="s">
        <v>4038</v>
      </c>
      <c r="C1635" s="2" t="s">
        <v>17</v>
      </c>
      <c r="D1635" s="2" t="s">
        <v>18</v>
      </c>
      <c r="E1635" s="5">
        <v>-27482</v>
      </c>
      <c r="F1635" s="3" t="s">
        <v>1575</v>
      </c>
      <c r="G1635" s="3" t="s">
        <v>90</v>
      </c>
      <c r="H1635" s="2" t="s">
        <v>29</v>
      </c>
      <c r="I1635" s="2" t="s">
        <v>4039</v>
      </c>
      <c r="J1635" s="3" t="str">
        <f>HYPERLINK("https://www.boe.es/gazeta/dias/1824/10/02/pdfs/GMD-1824-126.pdf#page=2","Abrir facsímil")</f>
        <v>Abrir facsímil</v>
      </c>
      <c r="K1635" s="3" t="s">
        <v>31</v>
      </c>
    </row>
    <row r="1636" spans="1:11" ht="42" customHeight="1">
      <c r="A1636" s="2" t="s">
        <v>4040</v>
      </c>
      <c r="B1636" s="2" t="s">
        <v>4041</v>
      </c>
      <c r="C1636" s="2" t="s">
        <v>54</v>
      </c>
      <c r="D1636" s="2" t="s">
        <v>55</v>
      </c>
      <c r="E1636" s="5">
        <v>-27526</v>
      </c>
      <c r="F1636" s="3" t="s">
        <v>144</v>
      </c>
      <c r="G1636" s="3" t="s">
        <v>28</v>
      </c>
      <c r="H1636" s="2" t="s">
        <v>29</v>
      </c>
      <c r="I1636" s="2" t="s">
        <v>4042</v>
      </c>
      <c r="J1636" s="3" t="str">
        <f>HYPERLINK("https://www.boe.es/gazeta/dias/1824/08/19/pdfs/GMD-1824-104.pdf#page=4","Abrir facsímil")</f>
        <v>Abrir facsímil</v>
      </c>
      <c r="K1636" s="3" t="s">
        <v>31</v>
      </c>
    </row>
    <row r="1637" spans="1:11" ht="42" customHeight="1">
      <c r="A1637" s="2" t="s">
        <v>4043</v>
      </c>
      <c r="B1637" s="2" t="s">
        <v>4044</v>
      </c>
      <c r="C1637" s="2" t="s">
        <v>49</v>
      </c>
      <c r="D1637" s="2" t="s">
        <v>18</v>
      </c>
      <c r="E1637" s="5">
        <v>-27526</v>
      </c>
      <c r="F1637" s="3" t="s">
        <v>144</v>
      </c>
      <c r="G1637" s="3" t="s">
        <v>37</v>
      </c>
      <c r="H1637" s="2" t="s">
        <v>29</v>
      </c>
      <c r="I1637" s="2" t="s">
        <v>4045</v>
      </c>
      <c r="J1637" s="3" t="str">
        <f>HYPERLINK("https://www.boe.es/gazeta/dias/1824/08/19/pdfs/GMD-1824-104.pdf#page=3","Abrir facsímil")</f>
        <v>Abrir facsímil</v>
      </c>
      <c r="K1637" s="3" t="s">
        <v>31</v>
      </c>
    </row>
    <row r="1638" spans="1:11" ht="42" customHeight="1">
      <c r="A1638" s="2" t="s">
        <v>4046</v>
      </c>
      <c r="B1638" s="2" t="s">
        <v>4047</v>
      </c>
      <c r="C1638" s="2" t="s">
        <v>72</v>
      </c>
      <c r="D1638" s="2" t="s">
        <v>18</v>
      </c>
      <c r="E1638" s="5">
        <v>-27647</v>
      </c>
      <c r="F1638" s="3" t="s">
        <v>498</v>
      </c>
      <c r="G1638" s="3" t="s">
        <v>28</v>
      </c>
      <c r="H1638" s="2" t="s">
        <v>29</v>
      </c>
      <c r="I1638" s="2" t="s">
        <v>4048</v>
      </c>
      <c r="J1638" s="3" t="str">
        <f>HYPERLINK("https://www.boe.es/gazeta/dias/1824/04/20/pdfs/GMD-1824-51.pdf#page=4","Abrir facsímil")</f>
        <v>Abrir facsímil</v>
      </c>
      <c r="K1638" s="3" t="s">
        <v>31</v>
      </c>
    </row>
    <row r="1639" spans="1:11" ht="42" customHeight="1">
      <c r="A1639" s="2" t="s">
        <v>4049</v>
      </c>
      <c r="B1639" s="2" t="s">
        <v>4050</v>
      </c>
      <c r="C1639" s="2" t="s">
        <v>54</v>
      </c>
      <c r="D1639" s="2" t="s">
        <v>55</v>
      </c>
      <c r="E1639" s="5">
        <v>-27489</v>
      </c>
      <c r="F1639" s="3" t="s">
        <v>59</v>
      </c>
      <c r="G1639" s="3" t="s">
        <v>28</v>
      </c>
      <c r="H1639" s="2" t="s">
        <v>29</v>
      </c>
      <c r="I1639" s="2" t="s">
        <v>4051</v>
      </c>
      <c r="J1639" s="3" t="str">
        <f>HYPERLINK("https://www.boe.es/gazeta/dias/1824/09/25/pdfs/GMD-1824-123.pdf#page=4","Abrir facsímil")</f>
        <v>Abrir facsímil</v>
      </c>
      <c r="K1639" s="3" t="s">
        <v>31</v>
      </c>
    </row>
    <row r="1640" spans="1:11" ht="42" customHeight="1">
      <c r="A1640" s="2" t="s">
        <v>4052</v>
      </c>
      <c r="B1640" s="2" t="s">
        <v>4053</v>
      </c>
      <c r="C1640" s="2" t="s">
        <v>54</v>
      </c>
      <c r="D1640" s="2" t="s">
        <v>55</v>
      </c>
      <c r="E1640" s="5">
        <v>-27437</v>
      </c>
      <c r="F1640" s="3" t="s">
        <v>45</v>
      </c>
      <c r="G1640" s="3" t="s">
        <v>28</v>
      </c>
      <c r="H1640" s="2" t="s">
        <v>29</v>
      </c>
      <c r="I1640" s="2" t="s">
        <v>4054</v>
      </c>
      <c r="J1640" s="3" t="str">
        <f>HYPERLINK("https://www.boe.es/gazeta/dias/1824/11/16/pdfs/GMD-1824-145.pdf#page=4","Abrir facsímil")</f>
        <v>Abrir facsímil</v>
      </c>
      <c r="K1640" s="3" t="s">
        <v>31</v>
      </c>
    </row>
    <row r="1641" spans="1:11" ht="42" customHeight="1">
      <c r="A1641" s="2" t="s">
        <v>4055</v>
      </c>
      <c r="B1641" s="2" t="s">
        <v>4056</v>
      </c>
      <c r="C1641" s="2" t="s">
        <v>54</v>
      </c>
      <c r="D1641" s="2" t="s">
        <v>55</v>
      </c>
      <c r="E1641" s="5">
        <v>-27400</v>
      </c>
      <c r="F1641" s="3" t="s">
        <v>108</v>
      </c>
      <c r="G1641" s="3" t="s">
        <v>28</v>
      </c>
      <c r="H1641" s="2" t="s">
        <v>29</v>
      </c>
      <c r="I1641" s="2" t="s">
        <v>4057</v>
      </c>
      <c r="J1641" s="3" t="str">
        <f>HYPERLINK("https://www.boe.es/gazeta/dias/1824/12/23/pdfs/GMD-1824-161.pdf#page=4","Abrir facsímil")</f>
        <v>Abrir facsímil</v>
      </c>
      <c r="K1641" s="3" t="s">
        <v>31</v>
      </c>
    </row>
    <row r="1642" spans="1:11" ht="42" customHeight="1">
      <c r="A1642" s="2" t="s">
        <v>4058</v>
      </c>
      <c r="B1642" s="2" t="s">
        <v>4059</v>
      </c>
      <c r="C1642" s="2" t="s">
        <v>17</v>
      </c>
      <c r="D1642" s="2" t="s">
        <v>18</v>
      </c>
      <c r="E1642" s="5">
        <v>-27596</v>
      </c>
      <c r="F1642" s="3" t="s">
        <v>205</v>
      </c>
      <c r="G1642" s="3" t="s">
        <v>37</v>
      </c>
      <c r="H1642" s="2" t="s">
        <v>21</v>
      </c>
      <c r="I1642" s="2" t="s">
        <v>4060</v>
      </c>
      <c r="J1642" s="3" t="str">
        <f>HYPERLINK("https://www.boe.es/gazeta/dias/1824/06/10/pdfs/GMD-1824-74.pdf#page=3","Abrir facsímil")</f>
        <v>Abrir facsímil</v>
      </c>
      <c r="K1642" s="3" t="s">
        <v>23</v>
      </c>
    </row>
    <row r="1643" spans="1:11" ht="42" customHeight="1">
      <c r="A1643" s="2" t="s">
        <v>4061</v>
      </c>
      <c r="B1643" s="2" t="s">
        <v>4061</v>
      </c>
      <c r="C1643" s="2" t="s">
        <v>17</v>
      </c>
      <c r="D1643" s="2" t="s">
        <v>18</v>
      </c>
      <c r="E1643" s="5">
        <v>-27428</v>
      </c>
      <c r="F1643" s="3" t="s">
        <v>81</v>
      </c>
      <c r="G1643" s="3" t="s">
        <v>37</v>
      </c>
      <c r="H1643" s="2" t="s">
        <v>29</v>
      </c>
      <c r="I1643" s="2" t="s">
        <v>4062</v>
      </c>
      <c r="J1643" s="3" t="str">
        <f>HYPERLINK("https://www.boe.es/gazeta/dias/1824/11/25/pdfs/GMD-1824-149.pdf#page=3","Abrir facsímil")</f>
        <v>Abrir facsímil</v>
      </c>
      <c r="K1643" s="3" t="s">
        <v>31</v>
      </c>
    </row>
    <row r="1644" spans="1:11" ht="42" customHeight="1">
      <c r="A1644" s="2" t="s">
        <v>4063</v>
      </c>
      <c r="B1644" s="2" t="s">
        <v>4063</v>
      </c>
      <c r="C1644" s="2" t="s">
        <v>54</v>
      </c>
      <c r="D1644" s="2" t="s">
        <v>55</v>
      </c>
      <c r="E1644" s="5">
        <v>-27587</v>
      </c>
      <c r="F1644" s="3" t="s">
        <v>1500</v>
      </c>
      <c r="G1644" s="3" t="s">
        <v>90</v>
      </c>
      <c r="H1644" s="2" t="s">
        <v>29</v>
      </c>
      <c r="I1644" s="2" t="s">
        <v>4064</v>
      </c>
      <c r="J1644" s="3" t="str">
        <f>HYPERLINK("https://www.boe.es/gazeta/dias/1824/06/19/pdfs/GMD-1824-78.pdf#page=2","Abrir facsímil")</f>
        <v>Abrir facsímil</v>
      </c>
      <c r="K1644" s="3" t="s">
        <v>31</v>
      </c>
    </row>
    <row r="1645" spans="1:11" ht="42" customHeight="1">
      <c r="A1645" s="2" t="s">
        <v>4065</v>
      </c>
      <c r="B1645" s="2" t="s">
        <v>4065</v>
      </c>
      <c r="C1645" s="2" t="s">
        <v>54</v>
      </c>
      <c r="D1645" s="2" t="s">
        <v>55</v>
      </c>
      <c r="E1645" s="5">
        <v>-27409</v>
      </c>
      <c r="F1645" s="3" t="s">
        <v>85</v>
      </c>
      <c r="G1645" s="3" t="s">
        <v>28</v>
      </c>
      <c r="H1645" s="2" t="s">
        <v>29</v>
      </c>
      <c r="I1645" s="2" t="s">
        <v>4066</v>
      </c>
      <c r="J1645" s="3" t="str">
        <f>HYPERLINK("https://www.boe.es/gazeta/dias/1824/12/14/pdfs/GMD-1824-157.pdf#page=4","Abrir facsímil")</f>
        <v>Abrir facsímil</v>
      </c>
      <c r="K1645" s="3" t="s">
        <v>31</v>
      </c>
    </row>
    <row r="1646" spans="1:11" ht="42" customHeight="1">
      <c r="A1646" s="2" t="s">
        <v>4067</v>
      </c>
      <c r="B1646" s="2" t="s">
        <v>4068</v>
      </c>
      <c r="C1646" s="2" t="s">
        <v>54</v>
      </c>
      <c r="D1646" s="2" t="s">
        <v>55</v>
      </c>
      <c r="E1646" s="5">
        <v>-27549</v>
      </c>
      <c r="F1646" s="3" t="s">
        <v>1271</v>
      </c>
      <c r="G1646" s="3" t="s">
        <v>37</v>
      </c>
      <c r="H1646" s="2" t="s">
        <v>29</v>
      </c>
      <c r="I1646" s="2" t="s">
        <v>4069</v>
      </c>
      <c r="J1646" s="3" t="str">
        <f>HYPERLINK("https://www.boe.es/gazeta/dias/1824/07/27/pdfs/GMD-1824-94.pdf#page=3","Abrir facsímil")</f>
        <v>Abrir facsímil</v>
      </c>
      <c r="K1646" s="3" t="s">
        <v>31</v>
      </c>
    </row>
    <row r="1647" spans="1:11" ht="42" customHeight="1">
      <c r="A1647" s="2" t="s">
        <v>4070</v>
      </c>
      <c r="B1647" s="2" t="s">
        <v>4070</v>
      </c>
      <c r="C1647" s="2" t="s">
        <v>49</v>
      </c>
      <c r="D1647" s="2" t="s">
        <v>18</v>
      </c>
      <c r="E1647" s="5">
        <v>-27458</v>
      </c>
      <c r="F1647" s="3" t="s">
        <v>383</v>
      </c>
      <c r="G1647" s="3" t="s">
        <v>37</v>
      </c>
      <c r="H1647" s="2" t="s">
        <v>29</v>
      </c>
      <c r="I1647" s="2" t="s">
        <v>4071</v>
      </c>
      <c r="J1647" s="3" t="str">
        <f>HYPERLINK("https://www.boe.es/gazeta/dias/1824/10/26/pdfs/GMD-1824-136.pdf#page=3","Abrir facsímil")</f>
        <v>Abrir facsímil</v>
      </c>
      <c r="K1647" s="3" t="s">
        <v>31</v>
      </c>
    </row>
    <row r="1648" spans="1:11" ht="42" customHeight="1">
      <c r="A1648" s="2" t="s">
        <v>4072</v>
      </c>
      <c r="B1648" s="2" t="s">
        <v>4073</v>
      </c>
      <c r="C1648" s="2" t="s">
        <v>54</v>
      </c>
      <c r="D1648" s="2" t="s">
        <v>55</v>
      </c>
      <c r="E1648" s="5">
        <v>-27409</v>
      </c>
      <c r="F1648" s="3" t="s">
        <v>85</v>
      </c>
      <c r="G1648" s="3" t="s">
        <v>28</v>
      </c>
      <c r="H1648" s="2" t="s">
        <v>29</v>
      </c>
      <c r="I1648" s="2" t="s">
        <v>4074</v>
      </c>
      <c r="J1648" s="3" t="str">
        <f>HYPERLINK("https://www.boe.es/gazeta/dias/1824/12/14/pdfs/GMD-1824-157.pdf#page=4","Abrir facsímil")</f>
        <v>Abrir facsímil</v>
      </c>
      <c r="K1648" s="3" t="s">
        <v>31</v>
      </c>
    </row>
    <row r="1649" spans="1:11" ht="42" customHeight="1">
      <c r="A1649" s="2" t="s">
        <v>4075</v>
      </c>
      <c r="B1649" s="2" t="s">
        <v>4076</v>
      </c>
      <c r="C1649" s="2" t="s">
        <v>54</v>
      </c>
      <c r="D1649" s="2" t="s">
        <v>55</v>
      </c>
      <c r="E1649" s="5">
        <v>-27573</v>
      </c>
      <c r="F1649" s="3" t="s">
        <v>390</v>
      </c>
      <c r="G1649" s="3" t="s">
        <v>37</v>
      </c>
      <c r="H1649" s="2" t="s">
        <v>21</v>
      </c>
      <c r="I1649" s="2" t="s">
        <v>4077</v>
      </c>
      <c r="J1649" s="3" t="str">
        <f>HYPERLINK("https://www.boe.es/gazeta/dias/1824/07/03/pdfs/GMD-1824-84.pdf#page=3","Abrir facsímil")</f>
        <v>Abrir facsímil</v>
      </c>
      <c r="K1649" s="3" t="s">
        <v>23</v>
      </c>
    </row>
    <row r="1650" spans="1:11" ht="42" customHeight="1">
      <c r="A1650" s="2" t="s">
        <v>4078</v>
      </c>
      <c r="B1650" s="2" t="s">
        <v>4079</v>
      </c>
      <c r="C1650" s="2" t="s">
        <v>54</v>
      </c>
      <c r="D1650" s="2" t="s">
        <v>55</v>
      </c>
      <c r="E1650" s="5">
        <v>-27412</v>
      </c>
      <c r="F1650" s="3" t="s">
        <v>73</v>
      </c>
      <c r="G1650" s="3" t="s">
        <v>28</v>
      </c>
      <c r="H1650" s="2" t="s">
        <v>29</v>
      </c>
      <c r="I1650" s="2" t="s">
        <v>4080</v>
      </c>
      <c r="J1650" s="3" t="str">
        <f>HYPERLINK("https://www.boe.es/gazeta/dias/1824/12/11/pdfs/GMD-1824-156.pdf#page=4","Abrir facsímil")</f>
        <v>Abrir facsímil</v>
      </c>
      <c r="K1650" s="3" t="s">
        <v>31</v>
      </c>
    </row>
    <row r="1651" spans="1:11" ht="42" customHeight="1">
      <c r="A1651" s="2" t="s">
        <v>4081</v>
      </c>
      <c r="B1651" s="2" t="s">
        <v>4082</v>
      </c>
      <c r="C1651" s="2" t="s">
        <v>54</v>
      </c>
      <c r="D1651" s="2" t="s">
        <v>55</v>
      </c>
      <c r="E1651" s="5">
        <v>-27715</v>
      </c>
      <c r="F1651" s="3" t="s">
        <v>470</v>
      </c>
      <c r="G1651" s="3" t="s">
        <v>28</v>
      </c>
      <c r="H1651" s="2" t="s">
        <v>29</v>
      </c>
      <c r="I1651" s="2" t="s">
        <v>4083</v>
      </c>
      <c r="J1651" s="3" t="str">
        <f>HYPERLINK("https://www.boe.es/gazeta/dias/1824/02/12/pdfs/GMD-1824-20.pdf#page=4","Abrir facsímil")</f>
        <v>Abrir facsímil</v>
      </c>
      <c r="K1651" s="3" t="s">
        <v>31</v>
      </c>
    </row>
    <row r="1652" spans="1:11" ht="42" customHeight="1">
      <c r="A1652" s="2" t="s">
        <v>4084</v>
      </c>
      <c r="B1652" s="2" t="s">
        <v>4085</v>
      </c>
      <c r="C1652" s="2" t="s">
        <v>54</v>
      </c>
      <c r="D1652" s="2" t="s">
        <v>55</v>
      </c>
      <c r="E1652" s="5">
        <v>-27547</v>
      </c>
      <c r="F1652" s="3" t="s">
        <v>156</v>
      </c>
      <c r="G1652" s="3" t="s">
        <v>28</v>
      </c>
      <c r="H1652" s="2" t="s">
        <v>29</v>
      </c>
      <c r="I1652" s="2" t="s">
        <v>4086</v>
      </c>
      <c r="J1652" s="3" t="str">
        <f>HYPERLINK("https://www.boe.es/gazeta/dias/1824/07/29/pdfs/GMD-1824-95.pdf#page=4","Abrir facsímil")</f>
        <v>Abrir facsímil</v>
      </c>
      <c r="K1652" s="3" t="s">
        <v>31</v>
      </c>
    </row>
    <row r="1653" spans="1:11" ht="42" customHeight="1">
      <c r="A1653" s="2" t="s">
        <v>4087</v>
      </c>
      <c r="B1653" s="2" t="s">
        <v>4087</v>
      </c>
      <c r="C1653" s="2" t="s">
        <v>17</v>
      </c>
      <c r="D1653" s="2" t="s">
        <v>18</v>
      </c>
      <c r="E1653" s="5">
        <v>-27748</v>
      </c>
      <c r="F1653" s="3" t="s">
        <v>444</v>
      </c>
      <c r="G1653" s="3" t="s">
        <v>493</v>
      </c>
      <c r="H1653" s="2" t="s">
        <v>29</v>
      </c>
      <c r="I1653" s="2" t="s">
        <v>4088</v>
      </c>
      <c r="J1653" s="3" t="str">
        <f>HYPERLINK("https://www.boe.es/gazeta/dias/1824/01/10/pdfs/GMD-1824-5.pdf#page=4","Abrir facsímil")</f>
        <v>Abrir facsímil</v>
      </c>
      <c r="K1653" s="3" t="s">
        <v>31</v>
      </c>
    </row>
    <row r="1654" spans="1:11" ht="42" customHeight="1">
      <c r="A1654" s="2" t="s">
        <v>4089</v>
      </c>
      <c r="B1654" s="2" t="s">
        <v>4090</v>
      </c>
      <c r="C1654" s="2" t="s">
        <v>34</v>
      </c>
      <c r="D1654" s="2" t="s">
        <v>35</v>
      </c>
      <c r="E1654" s="5">
        <v>-27675</v>
      </c>
      <c r="F1654" s="3" t="s">
        <v>330</v>
      </c>
      <c r="G1654" s="3" t="s">
        <v>37</v>
      </c>
      <c r="H1654" s="2" t="s">
        <v>29</v>
      </c>
      <c r="I1654" s="2" t="s">
        <v>4091</v>
      </c>
      <c r="J1654" s="3" t="str">
        <f>HYPERLINK("https://www.boe.es/gazeta/dias/1824/03/23/pdfs/GMD-1824-38.pdf#page=3","Abrir facsímil")</f>
        <v>Abrir facsímil</v>
      </c>
      <c r="K1654" s="3" t="s">
        <v>31</v>
      </c>
    </row>
    <row r="1655" spans="1:11" ht="42" customHeight="1">
      <c r="A1655" s="2" t="s">
        <v>4089</v>
      </c>
      <c r="B1655" s="2" t="s">
        <v>4090</v>
      </c>
      <c r="C1655" s="2" t="s">
        <v>34</v>
      </c>
      <c r="D1655" s="2" t="s">
        <v>35</v>
      </c>
      <c r="E1655" s="5">
        <v>-27554</v>
      </c>
      <c r="F1655" s="3" t="s">
        <v>326</v>
      </c>
      <c r="G1655" s="3" t="s">
        <v>37</v>
      </c>
      <c r="H1655" s="2" t="s">
        <v>29</v>
      </c>
      <c r="I1655" s="2" t="s">
        <v>4092</v>
      </c>
      <c r="J1655" s="3" t="str">
        <f>HYPERLINK("https://www.boe.es/gazeta/dias/1824/07/22/pdfs/GMD-1824-92.pdf#page=3","Abrir facsímil")</f>
        <v>Abrir facsímil</v>
      </c>
      <c r="K1655" s="3" t="s">
        <v>31</v>
      </c>
    </row>
    <row r="1656" spans="1:11" ht="42" customHeight="1">
      <c r="A1656" s="2" t="s">
        <v>4089</v>
      </c>
      <c r="B1656" s="2" t="s">
        <v>4090</v>
      </c>
      <c r="C1656" s="2" t="s">
        <v>301</v>
      </c>
      <c r="D1656" s="2" t="s">
        <v>18</v>
      </c>
      <c r="E1656" s="5">
        <v>-27456</v>
      </c>
      <c r="F1656" s="3" t="s">
        <v>119</v>
      </c>
      <c r="G1656" s="3" t="s">
        <v>28</v>
      </c>
      <c r="H1656" s="2" t="s">
        <v>29</v>
      </c>
      <c r="I1656" s="2" t="s">
        <v>4093</v>
      </c>
      <c r="J1656" s="3" t="str">
        <f>HYPERLINK("https://www.boe.es/gazeta/dias/1824/10/28/pdfs/GMD-1824-137.pdf#page=4","Abrir facsímil")</f>
        <v>Abrir facsímil</v>
      </c>
      <c r="K1656" s="3" t="s">
        <v>31</v>
      </c>
    </row>
    <row r="1657" spans="1:11" ht="42" customHeight="1">
      <c r="A1657" s="2" t="s">
        <v>4089</v>
      </c>
      <c r="B1657" s="2" t="s">
        <v>4090</v>
      </c>
      <c r="C1657" s="2" t="s">
        <v>54</v>
      </c>
      <c r="D1657" s="2" t="s">
        <v>55</v>
      </c>
      <c r="E1657" s="5">
        <v>-27428</v>
      </c>
      <c r="F1657" s="3" t="s">
        <v>81</v>
      </c>
      <c r="G1657" s="3" t="s">
        <v>28</v>
      </c>
      <c r="H1657" s="2" t="s">
        <v>29</v>
      </c>
      <c r="I1657" s="2" t="s">
        <v>4094</v>
      </c>
      <c r="J1657" s="3" t="str">
        <f>HYPERLINK("https://www.boe.es/gazeta/dias/1824/11/25/pdfs/GMD-1824-149.pdf#page=4","Abrir facsímil")</f>
        <v>Abrir facsímil</v>
      </c>
      <c r="K1657" s="3" t="s">
        <v>31</v>
      </c>
    </row>
    <row r="1658" spans="1:11" ht="42" customHeight="1">
      <c r="A1658" s="2" t="s">
        <v>4095</v>
      </c>
      <c r="B1658" s="2" t="s">
        <v>4096</v>
      </c>
      <c r="C1658" s="2" t="s">
        <v>34</v>
      </c>
      <c r="D1658" s="2" t="s">
        <v>35</v>
      </c>
      <c r="E1658" s="5">
        <v>-27710</v>
      </c>
      <c r="F1658" s="3" t="s">
        <v>220</v>
      </c>
      <c r="G1658" s="3" t="s">
        <v>37</v>
      </c>
      <c r="H1658" s="2" t="s">
        <v>29</v>
      </c>
      <c r="I1658" s="2" t="s">
        <v>4097</v>
      </c>
      <c r="J1658" s="3" t="str">
        <f>HYPERLINK("https://www.boe.es/gazeta/dias/1824/02/17/pdfs/GMD-1824-22.pdf#page=3","Abrir facsímil")</f>
        <v>Abrir facsímil</v>
      </c>
      <c r="K1658" s="3" t="s">
        <v>31</v>
      </c>
    </row>
    <row r="1659" spans="1:11" ht="42" customHeight="1">
      <c r="A1659" s="2" t="s">
        <v>4098</v>
      </c>
      <c r="B1659" s="2" t="s">
        <v>4099</v>
      </c>
      <c r="C1659" s="2" t="s">
        <v>54</v>
      </c>
      <c r="D1659" s="2" t="s">
        <v>55</v>
      </c>
      <c r="E1659" s="5">
        <v>-27647</v>
      </c>
      <c r="F1659" s="3" t="s">
        <v>498</v>
      </c>
      <c r="G1659" s="3" t="s">
        <v>104</v>
      </c>
      <c r="H1659" s="2" t="s">
        <v>29</v>
      </c>
      <c r="I1659" s="2" t="s">
        <v>4100</v>
      </c>
      <c r="J1659" s="3" t="str">
        <f>HYPERLINK("https://www.boe.es/gazeta/dias/1824/04/20/pdfs/GMD-1824-51.pdf#page=1","Abrir facsímil")</f>
        <v>Abrir facsímil</v>
      </c>
      <c r="K1659" s="3" t="s">
        <v>31</v>
      </c>
    </row>
    <row r="1660" spans="1:11" ht="42" customHeight="1">
      <c r="A1660" s="2" t="s">
        <v>4101</v>
      </c>
      <c r="B1660" s="2" t="s">
        <v>4101</v>
      </c>
      <c r="C1660" s="2" t="s">
        <v>54</v>
      </c>
      <c r="D1660" s="2" t="s">
        <v>55</v>
      </c>
      <c r="E1660" s="5">
        <v>-27750</v>
      </c>
      <c r="F1660" s="3" t="s">
        <v>1137</v>
      </c>
      <c r="G1660" s="3" t="s">
        <v>104</v>
      </c>
      <c r="H1660" s="2" t="s">
        <v>29</v>
      </c>
      <c r="I1660" s="2" t="s">
        <v>4102</v>
      </c>
      <c r="J1660" s="3" t="str">
        <f>HYPERLINK("https://www.boe.es/gazeta/dias/1824/01/08/pdfs/GMD-1824-4.pdf#page=1","Abrir facsímil")</f>
        <v>Abrir facsímil</v>
      </c>
      <c r="K1660" s="3" t="s">
        <v>31</v>
      </c>
    </row>
    <row r="1661" spans="1:11" ht="42" customHeight="1">
      <c r="A1661" s="2" t="s">
        <v>4103</v>
      </c>
      <c r="B1661" s="2" t="s">
        <v>4103</v>
      </c>
      <c r="C1661" s="2" t="s">
        <v>34</v>
      </c>
      <c r="D1661" s="2" t="s">
        <v>35</v>
      </c>
      <c r="E1661" s="5">
        <v>-27689</v>
      </c>
      <c r="F1661" s="3" t="s">
        <v>200</v>
      </c>
      <c r="G1661" s="3" t="s">
        <v>37</v>
      </c>
      <c r="H1661" s="2" t="s">
        <v>29</v>
      </c>
      <c r="I1661" s="2" t="s">
        <v>4104</v>
      </c>
      <c r="J1661" s="3" t="str">
        <f>HYPERLINK("https://www.boe.es/gazeta/dias/1824/03/09/pdfs/GMD-1824-31.pdf#page=3","Abrir facsímil")</f>
        <v>Abrir facsímil</v>
      </c>
      <c r="K1661" s="3" t="s">
        <v>31</v>
      </c>
    </row>
    <row r="1662" spans="1:11" ht="42" customHeight="1">
      <c r="A1662" s="2" t="s">
        <v>4103</v>
      </c>
      <c r="B1662" s="2" t="s">
        <v>4103</v>
      </c>
      <c r="C1662" s="2" t="s">
        <v>54</v>
      </c>
      <c r="D1662" s="2" t="s">
        <v>55</v>
      </c>
      <c r="E1662" s="5">
        <v>-27433</v>
      </c>
      <c r="F1662" s="3" t="s">
        <v>742</v>
      </c>
      <c r="G1662" s="3" t="s">
        <v>104</v>
      </c>
      <c r="H1662" s="2" t="s">
        <v>29</v>
      </c>
      <c r="I1662" s="2" t="s">
        <v>4105</v>
      </c>
      <c r="J1662" s="3" t="str">
        <f>HYPERLINK("https://www.boe.es/gazeta/dias/1824/11/20/pdfs/GMD-1824-147.pdf#page=1","Abrir facsímil")</f>
        <v>Abrir facsímil</v>
      </c>
      <c r="K1662" s="3" t="s">
        <v>31</v>
      </c>
    </row>
    <row r="1663" spans="1:11" ht="42" customHeight="1">
      <c r="A1663" s="2" t="s">
        <v>4103</v>
      </c>
      <c r="B1663" s="2" t="s">
        <v>4103</v>
      </c>
      <c r="C1663" s="2" t="s">
        <v>54</v>
      </c>
      <c r="D1663" s="2" t="s">
        <v>55</v>
      </c>
      <c r="E1663" s="5">
        <v>-27412</v>
      </c>
      <c r="F1663" s="3" t="s">
        <v>73</v>
      </c>
      <c r="G1663" s="3" t="s">
        <v>28</v>
      </c>
      <c r="H1663" s="2" t="s">
        <v>29</v>
      </c>
      <c r="I1663" s="2" t="s">
        <v>4106</v>
      </c>
      <c r="J1663" s="3" t="str">
        <f>HYPERLINK("https://www.boe.es/gazeta/dias/1824/12/11/pdfs/GMD-1824-156.pdf#page=4","Abrir facsímil")</f>
        <v>Abrir facsímil</v>
      </c>
      <c r="K1663" s="3" t="s">
        <v>31</v>
      </c>
    </row>
    <row r="1664" spans="1:11" ht="42" customHeight="1">
      <c r="A1664" s="2" t="s">
        <v>4107</v>
      </c>
      <c r="B1664" s="2" t="s">
        <v>4108</v>
      </c>
      <c r="C1664" s="2" t="s">
        <v>54</v>
      </c>
      <c r="D1664" s="2" t="s">
        <v>55</v>
      </c>
      <c r="E1664" s="5">
        <v>-27500</v>
      </c>
      <c r="F1664" s="3" t="s">
        <v>1015</v>
      </c>
      <c r="G1664" s="3" t="s">
        <v>90</v>
      </c>
      <c r="H1664" s="2" t="s">
        <v>29</v>
      </c>
      <c r="I1664" s="2" t="s">
        <v>4109</v>
      </c>
      <c r="J1664" s="3" t="str">
        <f>HYPERLINK("https://www.boe.es/gazeta/dias/1824/09/14/pdfs/GMD-1824-118.pdf#page=2","Abrir facsímil")</f>
        <v>Abrir facsímil</v>
      </c>
      <c r="K1664" s="3" t="s">
        <v>31</v>
      </c>
    </row>
    <row r="1665" spans="1:11" ht="42" customHeight="1">
      <c r="A1665" s="2" t="s">
        <v>4110</v>
      </c>
      <c r="B1665" s="2" t="s">
        <v>4110</v>
      </c>
      <c r="C1665" s="2" t="s">
        <v>54</v>
      </c>
      <c r="D1665" s="2" t="s">
        <v>55</v>
      </c>
      <c r="E1665" s="5">
        <v>-27755</v>
      </c>
      <c r="F1665" s="3" t="s">
        <v>193</v>
      </c>
      <c r="G1665" s="3" t="s">
        <v>37</v>
      </c>
      <c r="H1665" s="2" t="s">
        <v>29</v>
      </c>
      <c r="I1665" s="2" t="s">
        <v>4111</v>
      </c>
      <c r="J1665" s="3" t="str">
        <f>HYPERLINK("https://www.boe.es/gazeta/dias/1824/01/03/pdfs/GMD-1824-2.pdf#page=3","Abrir facsímil")</f>
        <v>Abrir facsímil</v>
      </c>
      <c r="K1665" s="3" t="s">
        <v>31</v>
      </c>
    </row>
    <row r="1666" spans="1:11" ht="42" customHeight="1">
      <c r="A1666" s="2" t="s">
        <v>4110</v>
      </c>
      <c r="B1666" s="2" t="s">
        <v>4110</v>
      </c>
      <c r="C1666" s="2" t="s">
        <v>34</v>
      </c>
      <c r="D1666" s="2" t="s">
        <v>35</v>
      </c>
      <c r="E1666" s="5">
        <v>-27654</v>
      </c>
      <c r="F1666" s="3" t="s">
        <v>806</v>
      </c>
      <c r="G1666" s="3" t="s">
        <v>28</v>
      </c>
      <c r="H1666" s="2" t="s">
        <v>29</v>
      </c>
      <c r="I1666" s="2" t="s">
        <v>4112</v>
      </c>
      <c r="J1666" s="3" t="str">
        <f>HYPERLINK("https://www.boe.es/gazeta/dias/1824/04/13/pdfs/GMD-1824-48.pdf#page=4","Abrir facsímil")</f>
        <v>Abrir facsímil</v>
      </c>
      <c r="K1666" s="3" t="s">
        <v>31</v>
      </c>
    </row>
    <row r="1667" spans="1:11" ht="42" customHeight="1">
      <c r="A1667" s="2" t="s">
        <v>4110</v>
      </c>
      <c r="B1667" s="2" t="s">
        <v>4110</v>
      </c>
      <c r="C1667" s="2" t="s">
        <v>54</v>
      </c>
      <c r="D1667" s="2" t="s">
        <v>55</v>
      </c>
      <c r="E1667" s="5">
        <v>-27633</v>
      </c>
      <c r="F1667" s="3" t="s">
        <v>27</v>
      </c>
      <c r="G1667" s="3" t="s">
        <v>28</v>
      </c>
      <c r="H1667" s="2" t="s">
        <v>29</v>
      </c>
      <c r="I1667" s="2" t="s">
        <v>4113</v>
      </c>
      <c r="J1667" s="3" t="str">
        <f>HYPERLINK("https://www.boe.es/gazeta/dias/1824/05/04/pdfs/GMD-1824-57.pdf#page=4","Abrir facsímil")</f>
        <v>Abrir facsímil</v>
      </c>
      <c r="K1667" s="3" t="s">
        <v>31</v>
      </c>
    </row>
    <row r="1668" spans="1:11" ht="42" customHeight="1">
      <c r="A1668" s="2" t="s">
        <v>4110</v>
      </c>
      <c r="B1668" s="2" t="s">
        <v>4110</v>
      </c>
      <c r="C1668" s="2" t="s">
        <v>54</v>
      </c>
      <c r="D1668" s="2" t="s">
        <v>55</v>
      </c>
      <c r="E1668" s="5">
        <v>-27563</v>
      </c>
      <c r="F1668" s="3" t="s">
        <v>1303</v>
      </c>
      <c r="G1668" s="3" t="s">
        <v>37</v>
      </c>
      <c r="H1668" s="2" t="s">
        <v>29</v>
      </c>
      <c r="I1668" s="2" t="s">
        <v>4114</v>
      </c>
      <c r="J1668" s="3" t="str">
        <f>HYPERLINK("https://www.boe.es/gazeta/dias/1824/07/13/pdfs/GMD-1824-88.pdf#page=3","Abrir facsímil")</f>
        <v>Abrir facsímil</v>
      </c>
      <c r="K1668" s="3" t="s">
        <v>31</v>
      </c>
    </row>
    <row r="1669" spans="1:11" ht="42" customHeight="1">
      <c r="A1669" s="2" t="s">
        <v>4115</v>
      </c>
      <c r="B1669" s="2" t="s">
        <v>4116</v>
      </c>
      <c r="C1669" s="2" t="s">
        <v>34</v>
      </c>
      <c r="D1669" s="2" t="s">
        <v>35</v>
      </c>
      <c r="E1669" s="5">
        <v>-27568</v>
      </c>
      <c r="F1669" s="3" t="s">
        <v>103</v>
      </c>
      <c r="G1669" s="3" t="s">
        <v>37</v>
      </c>
      <c r="H1669" s="2" t="s">
        <v>29</v>
      </c>
      <c r="I1669" s="2" t="s">
        <v>4117</v>
      </c>
      <c r="J1669" s="3" t="str">
        <f>HYPERLINK("https://www.boe.es/gazeta/dias/1824/07/08/pdfs/GMD-1824-86.pdf#page=3","Abrir facsímil")</f>
        <v>Abrir facsímil</v>
      </c>
      <c r="K1669" s="3" t="s">
        <v>31</v>
      </c>
    </row>
    <row r="1670" spans="1:11" ht="42" customHeight="1">
      <c r="A1670" s="2" t="s">
        <v>4118</v>
      </c>
      <c r="B1670" s="2" t="s">
        <v>4119</v>
      </c>
      <c r="C1670" s="2" t="s">
        <v>34</v>
      </c>
      <c r="D1670" s="2" t="s">
        <v>35</v>
      </c>
      <c r="E1670" s="5">
        <v>-27435</v>
      </c>
      <c r="F1670" s="3" t="s">
        <v>19</v>
      </c>
      <c r="G1670" s="3" t="s">
        <v>37</v>
      </c>
      <c r="H1670" s="2" t="s">
        <v>29</v>
      </c>
      <c r="I1670" s="2" t="s">
        <v>4120</v>
      </c>
      <c r="J1670" s="3" t="str">
        <f>HYPERLINK("https://www.boe.es/gazeta/dias/1824/11/18/pdfs/GMD-1824-146.pdf#page=3","Abrir facsímil")</f>
        <v>Abrir facsímil</v>
      </c>
      <c r="K1670" s="3" t="s">
        <v>31</v>
      </c>
    </row>
    <row r="1671" spans="1:11" ht="42" customHeight="1">
      <c r="A1671" s="2" t="s">
        <v>4121</v>
      </c>
      <c r="B1671" s="2" t="s">
        <v>4122</v>
      </c>
      <c r="C1671" s="2" t="s">
        <v>72</v>
      </c>
      <c r="D1671" s="2" t="s">
        <v>18</v>
      </c>
      <c r="E1671" s="5">
        <v>-27696</v>
      </c>
      <c r="F1671" s="3" t="s">
        <v>872</v>
      </c>
      <c r="G1671" s="3" t="s">
        <v>28</v>
      </c>
      <c r="H1671" s="2" t="s">
        <v>29</v>
      </c>
      <c r="I1671" s="2" t="s">
        <v>4123</v>
      </c>
      <c r="J1671" s="3" t="str">
        <f>HYPERLINK("https://www.boe.es/gazeta/dias/1824/03/02/pdfs/GMD-1824-28.pdf#page=4","Abrir facsímil")</f>
        <v>Abrir facsímil</v>
      </c>
      <c r="K1671" s="3" t="s">
        <v>31</v>
      </c>
    </row>
    <row r="1672" spans="1:11" ht="42" customHeight="1">
      <c r="A1672" s="2" t="s">
        <v>4124</v>
      </c>
      <c r="B1672" s="2" t="s">
        <v>4125</v>
      </c>
      <c r="C1672" s="2" t="s">
        <v>155</v>
      </c>
      <c r="D1672" s="2" t="s">
        <v>18</v>
      </c>
      <c r="E1672" s="5">
        <v>-27720</v>
      </c>
      <c r="F1672" s="3" t="s">
        <v>487</v>
      </c>
      <c r="G1672" s="3" t="s">
        <v>37</v>
      </c>
      <c r="H1672" s="2" t="s">
        <v>29</v>
      </c>
      <c r="I1672" s="2" t="s">
        <v>4126</v>
      </c>
      <c r="J1672" s="3" t="str">
        <f>HYPERLINK("https://www.boe.es/gazeta/dias/1824/02/07/pdfs/GMD-1824-18.pdf#page=3","Abrir facsímil")</f>
        <v>Abrir facsímil</v>
      </c>
      <c r="K1672" s="3" t="s">
        <v>31</v>
      </c>
    </row>
    <row r="1673" spans="1:11" ht="42" customHeight="1">
      <c r="A1673" s="2" t="s">
        <v>4127</v>
      </c>
      <c r="B1673" s="2" t="s">
        <v>4128</v>
      </c>
      <c r="C1673" s="2" t="s">
        <v>155</v>
      </c>
      <c r="D1673" s="2" t="s">
        <v>18</v>
      </c>
      <c r="E1673" s="5">
        <v>-27456</v>
      </c>
      <c r="F1673" s="3" t="s">
        <v>119</v>
      </c>
      <c r="G1673" s="3" t="s">
        <v>28</v>
      </c>
      <c r="H1673" s="2" t="s">
        <v>29</v>
      </c>
      <c r="I1673" s="2" t="s">
        <v>4129</v>
      </c>
      <c r="J1673" s="3" t="str">
        <f>HYPERLINK("https://www.boe.es/gazeta/dias/1824/10/28/pdfs/GMD-1824-137.pdf#page=4","Abrir facsímil")</f>
        <v>Abrir facsímil</v>
      </c>
      <c r="K1673" s="3" t="s">
        <v>31</v>
      </c>
    </row>
    <row r="1674" spans="1:11" ht="42" customHeight="1">
      <c r="A1674" s="2" t="s">
        <v>4130</v>
      </c>
      <c r="B1674" s="2" t="s">
        <v>4130</v>
      </c>
      <c r="C1674" s="2" t="s">
        <v>34</v>
      </c>
      <c r="D1674" s="2" t="s">
        <v>35</v>
      </c>
      <c r="E1674" s="5">
        <v>-27685</v>
      </c>
      <c r="F1674" s="3" t="s">
        <v>50</v>
      </c>
      <c r="G1674" s="3" t="s">
        <v>28</v>
      </c>
      <c r="H1674" s="2" t="s">
        <v>29</v>
      </c>
      <c r="I1674" s="2" t="s">
        <v>4131</v>
      </c>
      <c r="J1674" s="3" t="str">
        <f>HYPERLINK("https://www.boe.es/gazeta/dias/1824/03/13/pdfs/GMD-1824-33.pdf#page=4","Abrir facsímil")</f>
        <v>Abrir facsímil</v>
      </c>
      <c r="K1674" s="3" t="s">
        <v>31</v>
      </c>
    </row>
    <row r="1675" spans="1:11" ht="42" customHeight="1">
      <c r="A1675" s="2" t="s">
        <v>4132</v>
      </c>
      <c r="B1675" s="2" t="s">
        <v>4133</v>
      </c>
      <c r="C1675" s="2" t="s">
        <v>54</v>
      </c>
      <c r="D1675" s="2" t="s">
        <v>55</v>
      </c>
      <c r="E1675" s="5">
        <v>-27493</v>
      </c>
      <c r="F1675" s="3" t="s">
        <v>63</v>
      </c>
      <c r="G1675" s="3" t="s">
        <v>64</v>
      </c>
      <c r="H1675" s="2" t="s">
        <v>29</v>
      </c>
      <c r="I1675" s="2" t="s">
        <v>4134</v>
      </c>
      <c r="J1675" s="3" t="str">
        <f>HYPERLINK("https://www.boe.es/gazeta/dias/1824/09/21/pdfs/GMD-1824-121.pdf#page=3","Abrir facsímil")</f>
        <v>Abrir facsímil</v>
      </c>
      <c r="K1675" s="3" t="s">
        <v>31</v>
      </c>
    </row>
    <row r="1676" spans="1:11" ht="42" customHeight="1">
      <c r="A1676" s="2" t="s">
        <v>4135</v>
      </c>
      <c r="B1676" s="2" t="s">
        <v>4135</v>
      </c>
      <c r="C1676" s="2" t="s">
        <v>17</v>
      </c>
      <c r="D1676" s="2" t="s">
        <v>18</v>
      </c>
      <c r="E1676" s="5">
        <v>-27608</v>
      </c>
      <c r="F1676" s="3" t="s">
        <v>375</v>
      </c>
      <c r="G1676" s="3" t="s">
        <v>37</v>
      </c>
      <c r="H1676" s="2" t="s">
        <v>29</v>
      </c>
      <c r="I1676" s="2" t="s">
        <v>4136</v>
      </c>
      <c r="J1676" s="3" t="str">
        <f>HYPERLINK("https://www.boe.es/gazeta/dias/1824/05/29/pdfs/GMD-1824-69.pdf#page=3","Abrir facsímil")</f>
        <v>Abrir facsímil</v>
      </c>
      <c r="K1676" s="3" t="s">
        <v>31</v>
      </c>
    </row>
    <row r="1677" spans="1:11" ht="42" customHeight="1">
      <c r="A1677" s="2" t="s">
        <v>4137</v>
      </c>
      <c r="B1677" s="2" t="s">
        <v>4137</v>
      </c>
      <c r="C1677" s="2" t="s">
        <v>17</v>
      </c>
      <c r="D1677" s="2" t="s">
        <v>18</v>
      </c>
      <c r="E1677" s="5">
        <v>-27727</v>
      </c>
      <c r="F1677" s="3" t="s">
        <v>452</v>
      </c>
      <c r="G1677" s="3" t="s">
        <v>104</v>
      </c>
      <c r="H1677" s="2" t="s">
        <v>29</v>
      </c>
      <c r="I1677" s="2" t="s">
        <v>4138</v>
      </c>
      <c r="J1677" s="3" t="str">
        <f>HYPERLINK("https://www.boe.es/gazeta/dias/1824/01/31/pdfs/GMD-1824-14.pdf#page=1","Abrir facsímil")</f>
        <v>Abrir facsímil</v>
      </c>
      <c r="K1677" s="3" t="s">
        <v>31</v>
      </c>
    </row>
    <row r="1678" spans="1:11" ht="42" customHeight="1">
      <c r="A1678" s="2" t="s">
        <v>4137</v>
      </c>
      <c r="B1678" s="2" t="s">
        <v>4137</v>
      </c>
      <c r="C1678" s="2" t="s">
        <v>26</v>
      </c>
      <c r="D1678" s="2" t="s">
        <v>18</v>
      </c>
      <c r="E1678" s="5">
        <v>-27566</v>
      </c>
      <c r="F1678" s="3" t="s">
        <v>183</v>
      </c>
      <c r="G1678" s="3" t="s">
        <v>28</v>
      </c>
      <c r="H1678" s="2" t="s">
        <v>29</v>
      </c>
      <c r="I1678" s="2" t="s">
        <v>4139</v>
      </c>
      <c r="J1678" s="3" t="str">
        <f>HYPERLINK("https://www.boe.es/gazeta/dias/1824/07/10/pdfs/GMD-1824-87.pdf#page=4","Abrir facsímil")</f>
        <v>Abrir facsímil</v>
      </c>
      <c r="K1678" s="3" t="s">
        <v>31</v>
      </c>
    </row>
    <row r="1679" spans="1:11" ht="42" customHeight="1">
      <c r="A1679" s="2" t="s">
        <v>4137</v>
      </c>
      <c r="B1679" s="2" t="s">
        <v>4137</v>
      </c>
      <c r="C1679" s="2" t="s">
        <v>54</v>
      </c>
      <c r="D1679" s="2" t="s">
        <v>55</v>
      </c>
      <c r="E1679" s="5">
        <v>-27486</v>
      </c>
      <c r="F1679" s="3" t="s">
        <v>160</v>
      </c>
      <c r="G1679" s="3" t="s">
        <v>28</v>
      </c>
      <c r="H1679" s="2" t="s">
        <v>29</v>
      </c>
      <c r="I1679" s="2" t="s">
        <v>4140</v>
      </c>
      <c r="J1679" s="3" t="str">
        <f>HYPERLINK("https://www.boe.es/gazeta/dias/1824/09/28/pdfs/GMD-1824-124.pdf#page=4","Abrir facsímil")</f>
        <v>Abrir facsímil</v>
      </c>
      <c r="K1679" s="3" t="s">
        <v>31</v>
      </c>
    </row>
    <row r="1680" spans="1:11" ht="42" customHeight="1">
      <c r="A1680" s="2" t="s">
        <v>4137</v>
      </c>
      <c r="B1680" s="2" t="s">
        <v>4137</v>
      </c>
      <c r="C1680" s="2" t="s">
        <v>54</v>
      </c>
      <c r="D1680" s="2" t="s">
        <v>55</v>
      </c>
      <c r="E1680" s="5">
        <v>-27463</v>
      </c>
      <c r="F1680" s="3" t="s">
        <v>409</v>
      </c>
      <c r="G1680" s="3" t="s">
        <v>28</v>
      </c>
      <c r="H1680" s="2" t="s">
        <v>29</v>
      </c>
      <c r="I1680" s="2" t="s">
        <v>4141</v>
      </c>
      <c r="J1680" s="3" t="str">
        <f>HYPERLINK("https://www.boe.es/gazeta/dias/1824/10/21/pdfs/GMD-1824-134.pdf#page=4","Abrir facsímil")</f>
        <v>Abrir facsímil</v>
      </c>
      <c r="K1680" s="3" t="s">
        <v>31</v>
      </c>
    </row>
    <row r="1681" spans="1:11" ht="42" customHeight="1">
      <c r="A1681" s="2" t="s">
        <v>4137</v>
      </c>
      <c r="B1681" s="2" t="s">
        <v>4137</v>
      </c>
      <c r="C1681" s="2" t="s">
        <v>72</v>
      </c>
      <c r="D1681" s="2" t="s">
        <v>18</v>
      </c>
      <c r="E1681" s="5">
        <v>-27407</v>
      </c>
      <c r="F1681" s="3" t="s">
        <v>254</v>
      </c>
      <c r="G1681" s="3" t="s">
        <v>28</v>
      </c>
      <c r="H1681" s="2" t="s">
        <v>29</v>
      </c>
      <c r="I1681" s="2" t="s">
        <v>4142</v>
      </c>
      <c r="J1681" s="3" t="str">
        <f>HYPERLINK("https://www.boe.es/gazeta/dias/1824/12/16/pdfs/GMD-1824-158.pdf#page=4","Abrir facsímil")</f>
        <v>Abrir facsímil</v>
      </c>
      <c r="K1681" s="3" t="s">
        <v>31</v>
      </c>
    </row>
    <row r="1682" spans="1:11" ht="42" customHeight="1">
      <c r="A1682" s="2" t="s">
        <v>4137</v>
      </c>
      <c r="B1682" s="2" t="s">
        <v>4137</v>
      </c>
      <c r="C1682" s="2" t="s">
        <v>49</v>
      </c>
      <c r="D1682" s="2" t="s">
        <v>18</v>
      </c>
      <c r="E1682" s="5">
        <v>-27395</v>
      </c>
      <c r="F1682" s="3" t="s">
        <v>817</v>
      </c>
      <c r="G1682" s="3" t="s">
        <v>28</v>
      </c>
      <c r="H1682" s="2" t="s">
        <v>29</v>
      </c>
      <c r="I1682" s="2" t="s">
        <v>4143</v>
      </c>
      <c r="J1682" s="3" t="str">
        <f>HYPERLINK("https://www.boe.es/gazeta/dias/1824/12/28/pdfs/GMD-1824-163.pdf#page=4","Abrir facsímil")</f>
        <v>Abrir facsímil</v>
      </c>
      <c r="K1682" s="3" t="s">
        <v>31</v>
      </c>
    </row>
    <row r="1683" spans="1:11" ht="42" customHeight="1">
      <c r="A1683" s="2" t="s">
        <v>4144</v>
      </c>
      <c r="B1683" s="2" t="s">
        <v>4145</v>
      </c>
      <c r="C1683" s="2" t="s">
        <v>17</v>
      </c>
      <c r="D1683" s="2" t="s">
        <v>18</v>
      </c>
      <c r="E1683" s="5">
        <v>-27575</v>
      </c>
      <c r="F1683" s="3" t="s">
        <v>261</v>
      </c>
      <c r="G1683" s="3" t="s">
        <v>90</v>
      </c>
      <c r="H1683" s="2" t="s">
        <v>29</v>
      </c>
      <c r="I1683" s="2" t="s">
        <v>4146</v>
      </c>
      <c r="J1683" s="3" t="str">
        <f>HYPERLINK("https://www.boe.es/gazeta/dias/1824/07/01/pdfs/GMD-1824-83.pdf#page=2","Abrir facsímil")</f>
        <v>Abrir facsímil</v>
      </c>
      <c r="K1683" s="3" t="s">
        <v>31</v>
      </c>
    </row>
    <row r="1684" spans="1:11" ht="42" customHeight="1">
      <c r="A1684" s="2" t="s">
        <v>4147</v>
      </c>
      <c r="B1684" s="2" t="s">
        <v>4148</v>
      </c>
      <c r="C1684" s="2" t="s">
        <v>26</v>
      </c>
      <c r="D1684" s="2" t="s">
        <v>18</v>
      </c>
      <c r="E1684" s="5">
        <v>-27440</v>
      </c>
      <c r="F1684" s="3" t="s">
        <v>127</v>
      </c>
      <c r="G1684" s="3" t="s">
        <v>128</v>
      </c>
      <c r="H1684" s="2" t="s">
        <v>29</v>
      </c>
      <c r="I1684" s="2" t="s">
        <v>4149</v>
      </c>
      <c r="J1684" s="3" t="str">
        <f>HYPERLINK("https://www.boe.es/gazeta/dias/1824/11/13/pdfs/GMD-1824-144.pdf#page=3","Abrir facsímil")</f>
        <v>Abrir facsímil</v>
      </c>
      <c r="K1684" s="3" t="s">
        <v>31</v>
      </c>
    </row>
    <row r="1685" spans="1:11" ht="42" customHeight="1">
      <c r="A1685" s="2" t="s">
        <v>4150</v>
      </c>
      <c r="B1685" s="2" t="s">
        <v>4151</v>
      </c>
      <c r="C1685" s="2" t="s">
        <v>54</v>
      </c>
      <c r="D1685" s="2" t="s">
        <v>55</v>
      </c>
      <c r="E1685" s="5">
        <v>-27416</v>
      </c>
      <c r="F1685" s="3" t="s">
        <v>115</v>
      </c>
      <c r="G1685" s="3" t="s">
        <v>37</v>
      </c>
      <c r="H1685" s="2" t="s">
        <v>29</v>
      </c>
      <c r="I1685" s="2" t="s">
        <v>4152</v>
      </c>
      <c r="J1685" s="3" t="str">
        <f>HYPERLINK("https://www.boe.es/gazeta/dias/1824/12/07/pdfs/GMD-1824-154.pdf#page=3","Abrir facsímil")</f>
        <v>Abrir facsímil</v>
      </c>
      <c r="K1685" s="3" t="s">
        <v>31</v>
      </c>
    </row>
    <row r="1686" spans="1:11" ht="42" customHeight="1">
      <c r="A1686" s="2" t="s">
        <v>4153</v>
      </c>
      <c r="B1686" s="2" t="s">
        <v>4153</v>
      </c>
      <c r="C1686" s="2" t="s">
        <v>17</v>
      </c>
      <c r="D1686" s="2" t="s">
        <v>18</v>
      </c>
      <c r="E1686" s="5">
        <v>-27512</v>
      </c>
      <c r="F1686" s="3" t="s">
        <v>36</v>
      </c>
      <c r="G1686" s="3" t="s">
        <v>37</v>
      </c>
      <c r="H1686" s="2" t="s">
        <v>29</v>
      </c>
      <c r="I1686" s="2" t="s">
        <v>4154</v>
      </c>
      <c r="J1686" s="3" t="str">
        <f>HYPERLINK("https://www.boe.es/gazeta/dias/1824/09/02/pdfs/GMD-1824-113.pdf#page=3","Abrir facsímil")</f>
        <v>Abrir facsímil</v>
      </c>
      <c r="K1686" s="3" t="s">
        <v>31</v>
      </c>
    </row>
    <row r="1687" spans="1:11" ht="42" customHeight="1">
      <c r="A1687" s="2" t="s">
        <v>4153</v>
      </c>
      <c r="B1687" s="2" t="s">
        <v>4153</v>
      </c>
      <c r="C1687" s="2" t="s">
        <v>17</v>
      </c>
      <c r="D1687" s="2" t="s">
        <v>18</v>
      </c>
      <c r="E1687" s="5">
        <v>-27440</v>
      </c>
      <c r="F1687" s="3" t="s">
        <v>127</v>
      </c>
      <c r="G1687" s="3" t="s">
        <v>128</v>
      </c>
      <c r="H1687" s="2" t="s">
        <v>29</v>
      </c>
      <c r="I1687" s="2" t="s">
        <v>4155</v>
      </c>
      <c r="J1687" s="3" t="str">
        <f>HYPERLINK("https://www.boe.es/gazeta/dias/1824/11/13/pdfs/GMD-1824-144.pdf#page=3","Abrir facsímil")</f>
        <v>Abrir facsímil</v>
      </c>
      <c r="K1687" s="3" t="s">
        <v>31</v>
      </c>
    </row>
    <row r="1688" spans="1:11" ht="42" customHeight="1">
      <c r="A1688" s="2" t="s">
        <v>4153</v>
      </c>
      <c r="B1688" s="2" t="s">
        <v>4153</v>
      </c>
      <c r="C1688" s="2" t="s">
        <v>17</v>
      </c>
      <c r="D1688" s="2" t="s">
        <v>18</v>
      </c>
      <c r="E1688" s="5">
        <v>-27430</v>
      </c>
      <c r="F1688" s="3" t="s">
        <v>699</v>
      </c>
      <c r="G1688" s="3" t="s">
        <v>37</v>
      </c>
      <c r="H1688" s="2" t="s">
        <v>29</v>
      </c>
      <c r="I1688" s="2" t="s">
        <v>4156</v>
      </c>
      <c r="J1688" s="3" t="str">
        <f>HYPERLINK("https://www.boe.es/gazeta/dias/1824/11/23/pdfs/GMD-1824-148.pdf#page=3","Abrir facsímil")</f>
        <v>Abrir facsímil</v>
      </c>
      <c r="K1688" s="3" t="s">
        <v>31</v>
      </c>
    </row>
    <row r="1689" spans="1:11" ht="42" customHeight="1">
      <c r="A1689" s="2" t="s">
        <v>4157</v>
      </c>
      <c r="B1689" s="2" t="s">
        <v>4157</v>
      </c>
      <c r="C1689" s="2" t="s">
        <v>301</v>
      </c>
      <c r="D1689" s="2" t="s">
        <v>18</v>
      </c>
      <c r="E1689" s="5">
        <v>-27470</v>
      </c>
      <c r="F1689" s="3" t="s">
        <v>89</v>
      </c>
      <c r="G1689" s="3" t="s">
        <v>37</v>
      </c>
      <c r="H1689" s="2" t="s">
        <v>29</v>
      </c>
      <c r="I1689" s="2" t="s">
        <v>4158</v>
      </c>
      <c r="J1689" s="3" t="str">
        <f>HYPERLINK("https://www.boe.es/gazeta/dias/1824/10/14/pdfs/GMD-1824-131.pdf#page=3","Abrir facsímil")</f>
        <v>Abrir facsímil</v>
      </c>
      <c r="K1689" s="3" t="s">
        <v>31</v>
      </c>
    </row>
    <row r="1690" spans="1:11" ht="42" customHeight="1">
      <c r="A1690" s="2" t="s">
        <v>4157</v>
      </c>
      <c r="B1690" s="2" t="s">
        <v>4157</v>
      </c>
      <c r="C1690" s="2" t="s">
        <v>34</v>
      </c>
      <c r="D1690" s="2" t="s">
        <v>35</v>
      </c>
      <c r="E1690" s="5">
        <v>-27454</v>
      </c>
      <c r="F1690" s="3" t="s">
        <v>318</v>
      </c>
      <c r="G1690" s="3" t="s">
        <v>37</v>
      </c>
      <c r="H1690" s="2" t="s">
        <v>29</v>
      </c>
      <c r="I1690" s="2" t="s">
        <v>4159</v>
      </c>
      <c r="J1690" s="3" t="str">
        <f>HYPERLINK("https://www.boe.es/gazeta/dias/1824/10/30/pdfs/GMD-1824-138.pdf#page=3","Abrir facsímil")</f>
        <v>Abrir facsímil</v>
      </c>
      <c r="K1690" s="3" t="s">
        <v>31</v>
      </c>
    </row>
    <row r="1691" spans="1:11" ht="42" customHeight="1">
      <c r="A1691" s="2" t="s">
        <v>4157</v>
      </c>
      <c r="B1691" s="2" t="s">
        <v>4157</v>
      </c>
      <c r="C1691" s="2" t="s">
        <v>72</v>
      </c>
      <c r="D1691" s="2" t="s">
        <v>18</v>
      </c>
      <c r="E1691" s="5">
        <v>-27442</v>
      </c>
      <c r="F1691" s="3" t="s">
        <v>1063</v>
      </c>
      <c r="G1691" s="3" t="s">
        <v>28</v>
      </c>
      <c r="H1691" s="2" t="s">
        <v>29</v>
      </c>
      <c r="I1691" s="2" t="s">
        <v>4160</v>
      </c>
      <c r="J1691" s="3" t="str">
        <f>HYPERLINK("https://www.boe.es/gazeta/dias/1824/11/11/pdfs/GMD-1824-143.pdf#page=4","Abrir facsímil")</f>
        <v>Abrir facsímil</v>
      </c>
      <c r="K1691" s="3" t="s">
        <v>31</v>
      </c>
    </row>
    <row r="1692" spans="1:11" ht="42" customHeight="1">
      <c r="A1692" s="2" t="s">
        <v>4157</v>
      </c>
      <c r="B1692" s="2" t="s">
        <v>4157</v>
      </c>
      <c r="C1692" s="2" t="s">
        <v>34</v>
      </c>
      <c r="D1692" s="2" t="s">
        <v>35</v>
      </c>
      <c r="E1692" s="5">
        <v>-27428</v>
      </c>
      <c r="F1692" s="3" t="s">
        <v>81</v>
      </c>
      <c r="G1692" s="3" t="s">
        <v>37</v>
      </c>
      <c r="H1692" s="2" t="s">
        <v>29</v>
      </c>
      <c r="I1692" s="2" t="s">
        <v>4161</v>
      </c>
      <c r="J1692" s="3" t="str">
        <f>HYPERLINK("https://www.boe.es/gazeta/dias/1824/11/25/pdfs/GMD-1824-149.pdf#page=3","Abrir facsímil")</f>
        <v>Abrir facsímil</v>
      </c>
      <c r="K1692" s="3" t="s">
        <v>31</v>
      </c>
    </row>
    <row r="1693" spans="1:11" ht="42" customHeight="1">
      <c r="A1693" s="2" t="s">
        <v>4162</v>
      </c>
      <c r="B1693" s="2" t="s">
        <v>4162</v>
      </c>
      <c r="C1693" s="2" t="s">
        <v>54</v>
      </c>
      <c r="D1693" s="2" t="s">
        <v>55</v>
      </c>
      <c r="E1693" s="5">
        <v>-27395</v>
      </c>
      <c r="F1693" s="3" t="s">
        <v>817</v>
      </c>
      <c r="G1693" s="3" t="s">
        <v>37</v>
      </c>
      <c r="H1693" s="2" t="s">
        <v>29</v>
      </c>
      <c r="I1693" s="2" t="s">
        <v>4163</v>
      </c>
      <c r="J1693" s="3" t="str">
        <f>HYPERLINK("https://www.boe.es/gazeta/dias/1824/12/28/pdfs/GMD-1824-163.pdf#page=3","Abrir facsímil")</f>
        <v>Abrir facsímil</v>
      </c>
      <c r="K1693" s="3" t="s">
        <v>31</v>
      </c>
    </row>
    <row r="1694" spans="1:11" ht="42" customHeight="1">
      <c r="A1694" s="2" t="s">
        <v>4164</v>
      </c>
      <c r="B1694" s="2" t="s">
        <v>4165</v>
      </c>
      <c r="C1694" s="2" t="s">
        <v>54</v>
      </c>
      <c r="D1694" s="2" t="s">
        <v>55</v>
      </c>
      <c r="E1694" s="5">
        <v>-27428</v>
      </c>
      <c r="F1694" s="3" t="s">
        <v>81</v>
      </c>
      <c r="G1694" s="3" t="s">
        <v>37</v>
      </c>
      <c r="H1694" s="2" t="s">
        <v>29</v>
      </c>
      <c r="I1694" s="2" t="s">
        <v>4166</v>
      </c>
      <c r="J1694" s="3" t="str">
        <f>HYPERLINK("https://www.boe.es/gazeta/dias/1824/11/25/pdfs/GMD-1824-149.pdf#page=3","Abrir facsímil")</f>
        <v>Abrir facsímil</v>
      </c>
      <c r="K1694" s="3" t="s">
        <v>31</v>
      </c>
    </row>
    <row r="1695" spans="1:11" ht="42" customHeight="1">
      <c r="A1695" s="2" t="s">
        <v>4167</v>
      </c>
      <c r="B1695" s="2" t="s">
        <v>4168</v>
      </c>
      <c r="C1695" s="2" t="s">
        <v>26</v>
      </c>
      <c r="D1695" s="2" t="s">
        <v>18</v>
      </c>
      <c r="E1695" s="5">
        <v>-27727</v>
      </c>
      <c r="F1695" s="3" t="s">
        <v>452</v>
      </c>
      <c r="G1695" s="3" t="s">
        <v>28</v>
      </c>
      <c r="H1695" s="2" t="s">
        <v>29</v>
      </c>
      <c r="I1695" s="2" t="s">
        <v>4169</v>
      </c>
      <c r="J1695" s="3" t="str">
        <f>HYPERLINK("https://www.boe.es/gazeta/dias/1824/01/31/pdfs/GMD-1824-14.pdf#page=4","Abrir facsímil")</f>
        <v>Abrir facsímil</v>
      </c>
      <c r="K1695" s="3" t="s">
        <v>31</v>
      </c>
    </row>
    <row r="1696" spans="1:11" ht="42" customHeight="1">
      <c r="A1696" s="2" t="s">
        <v>4170</v>
      </c>
      <c r="B1696" s="2" t="s">
        <v>4171</v>
      </c>
      <c r="C1696" s="2" t="s">
        <v>54</v>
      </c>
      <c r="D1696" s="2" t="s">
        <v>55</v>
      </c>
      <c r="E1696" s="5">
        <v>-27577</v>
      </c>
      <c r="F1696" s="3" t="s">
        <v>1963</v>
      </c>
      <c r="G1696" s="3" t="s">
        <v>28</v>
      </c>
      <c r="H1696" s="2" t="s">
        <v>29</v>
      </c>
      <c r="I1696" s="2" t="s">
        <v>4172</v>
      </c>
      <c r="J1696" s="3" t="str">
        <f>HYPERLINK("https://www.boe.es/gazeta/dias/1824/06/29/pdfs/GMD-1824-82.pdf#page=4","Abrir facsímil")</f>
        <v>Abrir facsímil</v>
      </c>
      <c r="K1696" s="3" t="s">
        <v>31</v>
      </c>
    </row>
    <row r="1697" spans="1:11" ht="42" customHeight="1">
      <c r="A1697" s="2" t="s">
        <v>4173</v>
      </c>
      <c r="B1697" s="2" t="s">
        <v>4173</v>
      </c>
      <c r="C1697" s="2" t="s">
        <v>17</v>
      </c>
      <c r="D1697" s="2" t="s">
        <v>18</v>
      </c>
      <c r="E1697" s="5">
        <v>-27430</v>
      </c>
      <c r="F1697" s="3" t="s">
        <v>699</v>
      </c>
      <c r="G1697" s="3" t="s">
        <v>37</v>
      </c>
      <c r="H1697" s="2" t="s">
        <v>29</v>
      </c>
      <c r="I1697" s="2" t="s">
        <v>4174</v>
      </c>
      <c r="J1697" s="3" t="str">
        <f>HYPERLINK("https://www.boe.es/gazeta/dias/1824/11/23/pdfs/GMD-1824-148.pdf#page=3","Abrir facsímil")</f>
        <v>Abrir facsímil</v>
      </c>
      <c r="K1697" s="3" t="s">
        <v>31</v>
      </c>
    </row>
    <row r="1698" spans="1:11" ht="42" customHeight="1">
      <c r="A1698" s="2" t="s">
        <v>4175</v>
      </c>
      <c r="B1698" s="2" t="s">
        <v>4176</v>
      </c>
      <c r="C1698" s="2" t="s">
        <v>54</v>
      </c>
      <c r="D1698" s="2" t="s">
        <v>55</v>
      </c>
      <c r="E1698" s="5">
        <v>-27601</v>
      </c>
      <c r="F1698" s="3" t="s">
        <v>473</v>
      </c>
      <c r="G1698" s="3" t="s">
        <v>37</v>
      </c>
      <c r="H1698" s="2" t="s">
        <v>29</v>
      </c>
      <c r="I1698" s="2" t="s">
        <v>4177</v>
      </c>
      <c r="J1698" s="3" t="str">
        <f>HYPERLINK("https://www.boe.es/gazeta/dias/1824/06/05/pdfs/GMD-1824-72.pdf#page=3","Abrir facsímil")</f>
        <v>Abrir facsímil</v>
      </c>
      <c r="K1698" s="3" t="s">
        <v>31</v>
      </c>
    </row>
    <row r="1699" spans="1:11" ht="42" customHeight="1">
      <c r="A1699" s="2" t="s">
        <v>4178</v>
      </c>
      <c r="B1699" s="2" t="s">
        <v>4179</v>
      </c>
      <c r="C1699" s="2" t="s">
        <v>54</v>
      </c>
      <c r="D1699" s="2" t="s">
        <v>55</v>
      </c>
      <c r="E1699" s="5">
        <v>-27414</v>
      </c>
      <c r="F1699" s="3" t="s">
        <v>179</v>
      </c>
      <c r="G1699" s="3" t="s">
        <v>37</v>
      </c>
      <c r="H1699" s="2" t="s">
        <v>29</v>
      </c>
      <c r="I1699" s="2" t="s">
        <v>4180</v>
      </c>
      <c r="J1699" s="3" t="str">
        <f>HYPERLINK("https://www.boe.es/gazeta/dias/1824/12/09/pdfs/GMD-1824-155.pdf#page=3","Abrir facsímil")</f>
        <v>Abrir facsímil</v>
      </c>
      <c r="K1699" s="3" t="s">
        <v>31</v>
      </c>
    </row>
    <row r="1700" spans="1:11" ht="42" customHeight="1">
      <c r="A1700" s="2" t="s">
        <v>4181</v>
      </c>
      <c r="B1700" s="2" t="s">
        <v>4182</v>
      </c>
      <c r="C1700" s="2" t="s">
        <v>54</v>
      </c>
      <c r="D1700" s="2" t="s">
        <v>55</v>
      </c>
      <c r="E1700" s="5">
        <v>-27412</v>
      </c>
      <c r="F1700" s="3" t="s">
        <v>73</v>
      </c>
      <c r="G1700" s="3" t="s">
        <v>28</v>
      </c>
      <c r="H1700" s="2" t="s">
        <v>29</v>
      </c>
      <c r="I1700" s="2" t="s">
        <v>4183</v>
      </c>
      <c r="J1700" s="3" t="str">
        <f>HYPERLINK("https://www.boe.es/gazeta/dias/1824/12/11/pdfs/GMD-1824-156.pdf#page=4","Abrir facsímil")</f>
        <v>Abrir facsímil</v>
      </c>
      <c r="K1700" s="3" t="s">
        <v>31</v>
      </c>
    </row>
    <row r="1701" spans="1:11" ht="42" customHeight="1">
      <c r="A1701" s="2" t="s">
        <v>4184</v>
      </c>
      <c r="B1701" s="2" t="s">
        <v>4184</v>
      </c>
      <c r="C1701" s="2" t="s">
        <v>54</v>
      </c>
      <c r="D1701" s="2" t="s">
        <v>55</v>
      </c>
      <c r="E1701" s="5">
        <v>-27715</v>
      </c>
      <c r="F1701" s="3" t="s">
        <v>470</v>
      </c>
      <c r="G1701" s="3" t="s">
        <v>90</v>
      </c>
      <c r="H1701" s="2" t="s">
        <v>29</v>
      </c>
      <c r="I1701" s="2" t="s">
        <v>4185</v>
      </c>
      <c r="J1701" s="3" t="str">
        <f>HYPERLINK("https://www.boe.es/gazeta/dias/1824/02/12/pdfs/GMD-1824-20.pdf#page=2","Abrir facsímil")</f>
        <v>Abrir facsímil</v>
      </c>
      <c r="K1701" s="3" t="s">
        <v>31</v>
      </c>
    </row>
    <row r="1702" spans="1:11" ht="42" customHeight="1">
      <c r="A1702" s="2" t="s">
        <v>4184</v>
      </c>
      <c r="B1702" s="2" t="s">
        <v>4184</v>
      </c>
      <c r="C1702" s="2" t="s">
        <v>54</v>
      </c>
      <c r="D1702" s="2" t="s">
        <v>55</v>
      </c>
      <c r="E1702" s="5">
        <v>-27561</v>
      </c>
      <c r="F1702" s="3" t="s">
        <v>1291</v>
      </c>
      <c r="G1702" s="3" t="s">
        <v>28</v>
      </c>
      <c r="H1702" s="2" t="s">
        <v>29</v>
      </c>
      <c r="I1702" s="2" t="s">
        <v>4186</v>
      </c>
      <c r="J1702" s="3" t="str">
        <f>HYPERLINK("https://www.boe.es/gazeta/dias/1824/07/15/pdfs/GMD-1824-89.pdf#page=4","Abrir facsímil")</f>
        <v>Abrir facsímil</v>
      </c>
      <c r="K1702" s="3" t="s">
        <v>31</v>
      </c>
    </row>
    <row r="1703" spans="1:11" ht="42" customHeight="1">
      <c r="A1703" s="2" t="s">
        <v>4187</v>
      </c>
      <c r="B1703" s="2" t="s">
        <v>4187</v>
      </c>
      <c r="C1703" s="2" t="s">
        <v>54</v>
      </c>
      <c r="D1703" s="2" t="s">
        <v>590</v>
      </c>
      <c r="E1703" s="5">
        <v>-27515</v>
      </c>
      <c r="F1703" s="3" t="s">
        <v>3441</v>
      </c>
      <c r="G1703" s="3" t="s">
        <v>104</v>
      </c>
      <c r="H1703" s="2" t="s">
        <v>29</v>
      </c>
      <c r="I1703" s="2" t="s">
        <v>4188</v>
      </c>
      <c r="J1703" s="3" t="str">
        <f>HYPERLINK("https://www.boe.es/gazeta/dias/1824/08/30/pdfs/GMD-1824-111E.pdf#page=1","Abrir facsímil")</f>
        <v>Abrir facsímil</v>
      </c>
      <c r="K1703" s="3" t="s">
        <v>31</v>
      </c>
    </row>
    <row r="1704" spans="1:11" ht="42" customHeight="1">
      <c r="A1704" s="2" t="s">
        <v>4189</v>
      </c>
      <c r="B1704" s="2" t="s">
        <v>4189</v>
      </c>
      <c r="C1704" s="2" t="s">
        <v>54</v>
      </c>
      <c r="D1704" s="2" t="s">
        <v>55</v>
      </c>
      <c r="E1704" s="5">
        <v>-27755</v>
      </c>
      <c r="F1704" s="3" t="s">
        <v>193</v>
      </c>
      <c r="G1704" s="3" t="s">
        <v>37</v>
      </c>
      <c r="H1704" s="2" t="s">
        <v>29</v>
      </c>
      <c r="I1704" s="2" t="s">
        <v>4190</v>
      </c>
      <c r="J1704" s="3" t="str">
        <f>HYPERLINK("https://www.boe.es/gazeta/dias/1824/01/03/pdfs/GMD-1824-2.pdf#page=3","Abrir facsímil")</f>
        <v>Abrir facsímil</v>
      </c>
      <c r="K1704" s="3" t="s">
        <v>31</v>
      </c>
    </row>
    <row r="1705" spans="1:11" ht="42" customHeight="1">
      <c r="A1705" s="2" t="s">
        <v>4189</v>
      </c>
      <c r="B1705" s="2" t="s">
        <v>4189</v>
      </c>
      <c r="C1705" s="2" t="s">
        <v>54</v>
      </c>
      <c r="D1705" s="2" t="s">
        <v>55</v>
      </c>
      <c r="E1705" s="5">
        <v>-27743</v>
      </c>
      <c r="F1705" s="3" t="s">
        <v>447</v>
      </c>
      <c r="G1705" s="3" t="s">
        <v>104</v>
      </c>
      <c r="H1705" s="2" t="s">
        <v>29</v>
      </c>
      <c r="I1705" s="2" t="s">
        <v>4191</v>
      </c>
      <c r="J1705" s="3" t="str">
        <f>HYPERLINK("https://www.boe.es/gazeta/dias/1824/01/15/pdfs/GMD-1824-7.pdf#page=1","Abrir facsímil")</f>
        <v>Abrir facsímil</v>
      </c>
      <c r="K1705" s="3" t="s">
        <v>31</v>
      </c>
    </row>
    <row r="1706" spans="1:11" ht="42" customHeight="1">
      <c r="A1706" s="2" t="s">
        <v>4189</v>
      </c>
      <c r="B1706" s="2" t="s">
        <v>4189</v>
      </c>
      <c r="C1706" s="2" t="s">
        <v>34</v>
      </c>
      <c r="D1706" s="2" t="s">
        <v>35</v>
      </c>
      <c r="E1706" s="5">
        <v>-27736</v>
      </c>
      <c r="F1706" s="3" t="s">
        <v>56</v>
      </c>
      <c r="G1706" s="3" t="s">
        <v>37</v>
      </c>
      <c r="H1706" s="2" t="s">
        <v>29</v>
      </c>
      <c r="I1706" s="2" t="s">
        <v>4192</v>
      </c>
      <c r="J1706" s="3" t="str">
        <f>HYPERLINK("https://www.boe.es/gazeta/dias/1824/01/22/pdfs/GMD-1824-10.pdf#page=3","Abrir facsímil")</f>
        <v>Abrir facsímil</v>
      </c>
      <c r="K1706" s="3" t="s">
        <v>31</v>
      </c>
    </row>
    <row r="1707" spans="1:11" ht="42" customHeight="1">
      <c r="A1707" s="2" t="s">
        <v>4189</v>
      </c>
      <c r="B1707" s="2" t="s">
        <v>4189</v>
      </c>
      <c r="C1707" s="2" t="s">
        <v>49</v>
      </c>
      <c r="D1707" s="2" t="s">
        <v>18</v>
      </c>
      <c r="E1707" s="5">
        <v>-27699</v>
      </c>
      <c r="F1707" s="3" t="s">
        <v>189</v>
      </c>
      <c r="G1707" s="3" t="s">
        <v>28</v>
      </c>
      <c r="H1707" s="2" t="s">
        <v>29</v>
      </c>
      <c r="I1707" s="2" t="s">
        <v>4193</v>
      </c>
      <c r="J1707" s="3" t="str">
        <f>HYPERLINK("https://www.boe.es/gazeta/dias/1824/02/28/pdfs/GMD-1824-27.pdf#page=4","Abrir facsímil")</f>
        <v>Abrir facsímil</v>
      </c>
      <c r="K1707" s="3" t="s">
        <v>31</v>
      </c>
    </row>
    <row r="1708" spans="1:11" ht="42" customHeight="1">
      <c r="A1708" s="2" t="s">
        <v>4189</v>
      </c>
      <c r="B1708" s="2" t="s">
        <v>4189</v>
      </c>
      <c r="C1708" s="2" t="s">
        <v>54</v>
      </c>
      <c r="D1708" s="2" t="s">
        <v>55</v>
      </c>
      <c r="E1708" s="5">
        <v>-27689</v>
      </c>
      <c r="F1708" s="3" t="s">
        <v>200</v>
      </c>
      <c r="G1708" s="3" t="s">
        <v>28</v>
      </c>
      <c r="H1708" s="2" t="s">
        <v>29</v>
      </c>
      <c r="I1708" s="2" t="s">
        <v>4194</v>
      </c>
      <c r="J1708" s="3" t="str">
        <f>HYPERLINK("https://www.boe.es/gazeta/dias/1824/03/09/pdfs/GMD-1824-31.pdf#page=4","Abrir facsímil")</f>
        <v>Abrir facsímil</v>
      </c>
      <c r="K1708" s="3" t="s">
        <v>31</v>
      </c>
    </row>
    <row r="1709" spans="1:11" ht="42" customHeight="1">
      <c r="A1709" s="2" t="s">
        <v>4189</v>
      </c>
      <c r="B1709" s="2" t="s">
        <v>4189</v>
      </c>
      <c r="C1709" s="2" t="s">
        <v>54</v>
      </c>
      <c r="D1709" s="2" t="s">
        <v>55</v>
      </c>
      <c r="E1709" s="5">
        <v>-27671</v>
      </c>
      <c r="F1709" s="3" t="s">
        <v>1555</v>
      </c>
      <c r="G1709" s="3" t="s">
        <v>28</v>
      </c>
      <c r="H1709" s="2" t="s">
        <v>29</v>
      </c>
      <c r="I1709" s="2" t="s">
        <v>4195</v>
      </c>
      <c r="J1709" s="3" t="str">
        <f>HYPERLINK("https://www.boe.es/gazeta/dias/1824/03/27/pdfs/GMD-1824-40.pdf#page=4","Abrir facsímil")</f>
        <v>Abrir facsímil</v>
      </c>
      <c r="K1709" s="3" t="s">
        <v>31</v>
      </c>
    </row>
    <row r="1710" spans="1:11" ht="42" customHeight="1">
      <c r="A1710" s="2" t="s">
        <v>4189</v>
      </c>
      <c r="B1710" s="2" t="s">
        <v>4189</v>
      </c>
      <c r="C1710" s="2" t="s">
        <v>54</v>
      </c>
      <c r="D1710" s="2" t="s">
        <v>55</v>
      </c>
      <c r="E1710" s="5">
        <v>-27654</v>
      </c>
      <c r="F1710" s="3" t="s">
        <v>806</v>
      </c>
      <c r="G1710" s="3" t="s">
        <v>28</v>
      </c>
      <c r="H1710" s="2" t="s">
        <v>29</v>
      </c>
      <c r="I1710" s="2" t="s">
        <v>4196</v>
      </c>
      <c r="J1710" s="3" t="str">
        <f>HYPERLINK("https://www.boe.es/gazeta/dias/1824/04/13/pdfs/GMD-1824-48.pdf#page=4","Abrir facsímil")</f>
        <v>Abrir facsímil</v>
      </c>
      <c r="K1710" s="3" t="s">
        <v>31</v>
      </c>
    </row>
    <row r="1711" spans="1:11" ht="42" customHeight="1">
      <c r="A1711" s="2" t="s">
        <v>4189</v>
      </c>
      <c r="B1711" s="2" t="s">
        <v>4189</v>
      </c>
      <c r="C1711" s="2" t="s">
        <v>17</v>
      </c>
      <c r="D1711" s="2" t="s">
        <v>18</v>
      </c>
      <c r="E1711" s="5">
        <v>-27652</v>
      </c>
      <c r="F1711" s="3" t="s">
        <v>692</v>
      </c>
      <c r="G1711" s="3" t="s">
        <v>90</v>
      </c>
      <c r="H1711" s="2" t="s">
        <v>29</v>
      </c>
      <c r="I1711" s="2" t="s">
        <v>4197</v>
      </c>
      <c r="J1711" s="3" t="str">
        <f>HYPERLINK("https://www.boe.es/gazeta/dias/1824/04/15/pdfs/GMD-1824-49.pdf#page=2","Abrir facsímil")</f>
        <v>Abrir facsímil</v>
      </c>
      <c r="K1711" s="3" t="s">
        <v>31</v>
      </c>
    </row>
    <row r="1712" spans="1:11" ht="42" customHeight="1">
      <c r="A1712" s="2" t="s">
        <v>4189</v>
      </c>
      <c r="B1712" s="2" t="s">
        <v>4189</v>
      </c>
      <c r="C1712" s="2" t="s">
        <v>17</v>
      </c>
      <c r="D1712" s="2" t="s">
        <v>18</v>
      </c>
      <c r="E1712" s="5">
        <v>-27640</v>
      </c>
      <c r="F1712" s="3" t="s">
        <v>281</v>
      </c>
      <c r="G1712" s="3" t="s">
        <v>28</v>
      </c>
      <c r="H1712" s="2" t="s">
        <v>29</v>
      </c>
      <c r="I1712" s="2" t="s">
        <v>4198</v>
      </c>
      <c r="J1712" s="3" t="str">
        <f>HYPERLINK("https://www.boe.es/gazeta/dias/1824/04/27/pdfs/GMD-1824-54.pdf#page=4","Abrir facsímil")</f>
        <v>Abrir facsímil</v>
      </c>
      <c r="K1712" s="3" t="s">
        <v>31</v>
      </c>
    </row>
    <row r="1713" spans="1:11" ht="42" customHeight="1">
      <c r="A1713" s="2" t="s">
        <v>4189</v>
      </c>
      <c r="B1713" s="2" t="s">
        <v>4189</v>
      </c>
      <c r="C1713" s="2" t="s">
        <v>54</v>
      </c>
      <c r="D1713" s="2" t="s">
        <v>55</v>
      </c>
      <c r="E1713" s="5">
        <v>-27605</v>
      </c>
      <c r="F1713" s="3" t="s">
        <v>1168</v>
      </c>
      <c r="G1713" s="3" t="s">
        <v>37</v>
      </c>
      <c r="H1713" s="2" t="s">
        <v>29</v>
      </c>
      <c r="I1713" s="2" t="s">
        <v>4199</v>
      </c>
      <c r="J1713" s="3" t="str">
        <f>HYPERLINK("https://www.boe.es/gazeta/dias/1824/06/01/pdfs/GMD-1824-70.pdf#page=3","Abrir facsímil")</f>
        <v>Abrir facsímil</v>
      </c>
      <c r="K1713" s="3" t="s">
        <v>31</v>
      </c>
    </row>
    <row r="1714" spans="1:11" ht="42" customHeight="1">
      <c r="A1714" s="2" t="s">
        <v>4189</v>
      </c>
      <c r="B1714" s="2" t="s">
        <v>4189</v>
      </c>
      <c r="C1714" s="2" t="s">
        <v>54</v>
      </c>
      <c r="D1714" s="2" t="s">
        <v>55</v>
      </c>
      <c r="E1714" s="5">
        <v>-27577</v>
      </c>
      <c r="F1714" s="3" t="s">
        <v>1963</v>
      </c>
      <c r="G1714" s="3" t="s">
        <v>28</v>
      </c>
      <c r="H1714" s="2" t="s">
        <v>29</v>
      </c>
      <c r="I1714" s="2" t="s">
        <v>4200</v>
      </c>
      <c r="J1714" s="3" t="str">
        <f>HYPERLINK("https://www.boe.es/gazeta/dias/1824/06/29/pdfs/GMD-1824-82.pdf#page=4","Abrir facsímil")</f>
        <v>Abrir facsímil</v>
      </c>
      <c r="K1714" s="3" t="s">
        <v>31</v>
      </c>
    </row>
    <row r="1715" spans="1:11" ht="42" customHeight="1">
      <c r="A1715" s="2" t="s">
        <v>4189</v>
      </c>
      <c r="B1715" s="2" t="s">
        <v>4189</v>
      </c>
      <c r="C1715" s="2" t="s">
        <v>54</v>
      </c>
      <c r="D1715" s="2" t="s">
        <v>55</v>
      </c>
      <c r="E1715" s="5">
        <v>-27563</v>
      </c>
      <c r="F1715" s="3" t="s">
        <v>1303</v>
      </c>
      <c r="G1715" s="3" t="s">
        <v>90</v>
      </c>
      <c r="H1715" s="2" t="s">
        <v>29</v>
      </c>
      <c r="I1715" s="2" t="s">
        <v>4201</v>
      </c>
      <c r="J1715" s="3" t="str">
        <f>HYPERLINK("https://www.boe.es/gazeta/dias/1824/07/13/pdfs/GMD-1824-88.pdf#page=2","Abrir facsímil")</f>
        <v>Abrir facsímil</v>
      </c>
      <c r="K1715" s="3" t="s">
        <v>31</v>
      </c>
    </row>
    <row r="1716" spans="1:11" ht="42" customHeight="1">
      <c r="A1716" s="2" t="s">
        <v>4189</v>
      </c>
      <c r="B1716" s="2" t="s">
        <v>4189</v>
      </c>
      <c r="C1716" s="2" t="s">
        <v>26</v>
      </c>
      <c r="D1716" s="2" t="s">
        <v>18</v>
      </c>
      <c r="E1716" s="5">
        <v>-27547</v>
      </c>
      <c r="F1716" s="3" t="s">
        <v>156</v>
      </c>
      <c r="G1716" s="3" t="s">
        <v>28</v>
      </c>
      <c r="H1716" s="2" t="s">
        <v>29</v>
      </c>
      <c r="I1716" s="2" t="s">
        <v>4202</v>
      </c>
      <c r="J1716" s="3" t="str">
        <f>HYPERLINK("https://www.boe.es/gazeta/dias/1824/07/29/pdfs/GMD-1824-95.pdf#page=4","Abrir facsímil")</f>
        <v>Abrir facsímil</v>
      </c>
      <c r="K1716" s="3" t="s">
        <v>31</v>
      </c>
    </row>
    <row r="1717" spans="1:11" ht="42" customHeight="1">
      <c r="A1717" s="2" t="s">
        <v>4189</v>
      </c>
      <c r="B1717" s="2" t="s">
        <v>4189</v>
      </c>
      <c r="C1717" s="2" t="s">
        <v>72</v>
      </c>
      <c r="D1717" s="2" t="s">
        <v>18</v>
      </c>
      <c r="E1717" s="5">
        <v>-27542</v>
      </c>
      <c r="F1717" s="3" t="s">
        <v>265</v>
      </c>
      <c r="G1717" s="3" t="s">
        <v>28</v>
      </c>
      <c r="H1717" s="2" t="s">
        <v>29</v>
      </c>
      <c r="I1717" s="2" t="s">
        <v>4203</v>
      </c>
      <c r="J1717" s="3" t="str">
        <f>HYPERLINK("https://www.boe.es/gazeta/dias/1824/08/03/pdfs/GMD-1824-97.pdf#page=4","Abrir facsímil")</f>
        <v>Abrir facsímil</v>
      </c>
      <c r="K1717" s="3" t="s">
        <v>31</v>
      </c>
    </row>
    <row r="1718" spans="1:11" ht="42" customHeight="1">
      <c r="A1718" s="2" t="s">
        <v>4189</v>
      </c>
      <c r="B1718" s="2" t="s">
        <v>4189</v>
      </c>
      <c r="C1718" s="2" t="s">
        <v>17</v>
      </c>
      <c r="D1718" s="2" t="s">
        <v>18</v>
      </c>
      <c r="E1718" s="5">
        <v>-27533</v>
      </c>
      <c r="F1718" s="3" t="s">
        <v>227</v>
      </c>
      <c r="G1718" s="3" t="s">
        <v>104</v>
      </c>
      <c r="H1718" s="2" t="s">
        <v>29</v>
      </c>
      <c r="I1718" s="2" t="s">
        <v>4204</v>
      </c>
      <c r="J1718" s="3" t="str">
        <f>HYPERLINK("https://www.boe.es/gazeta/dias/1824/08/12/pdfs/GMD-1824-101.pdf#page=1","Abrir facsímil")</f>
        <v>Abrir facsímil</v>
      </c>
      <c r="K1718" s="3" t="s">
        <v>31</v>
      </c>
    </row>
    <row r="1719" spans="1:11" ht="42" customHeight="1">
      <c r="A1719" s="2" t="s">
        <v>4189</v>
      </c>
      <c r="B1719" s="2" t="s">
        <v>4189</v>
      </c>
      <c r="C1719" s="2" t="s">
        <v>155</v>
      </c>
      <c r="D1719" s="2" t="s">
        <v>18</v>
      </c>
      <c r="E1719" s="5">
        <v>-27531</v>
      </c>
      <c r="F1719" s="3" t="s">
        <v>758</v>
      </c>
      <c r="G1719" s="3" t="s">
        <v>104</v>
      </c>
      <c r="H1719" s="2" t="s">
        <v>29</v>
      </c>
      <c r="I1719" s="2" t="s">
        <v>4205</v>
      </c>
      <c r="J1719" s="3" t="str">
        <f>HYPERLINK("https://www.boe.es/gazeta/dias/1824/08/14/pdfs/GMD-1824-102.pdf#page=1","Abrir facsímil")</f>
        <v>Abrir facsímil</v>
      </c>
      <c r="K1719" s="3" t="s">
        <v>31</v>
      </c>
    </row>
    <row r="1720" spans="1:11" ht="42" customHeight="1">
      <c r="A1720" s="2" t="s">
        <v>4189</v>
      </c>
      <c r="B1720" s="2" t="s">
        <v>4189</v>
      </c>
      <c r="C1720" s="2" t="s">
        <v>54</v>
      </c>
      <c r="D1720" s="2" t="s">
        <v>55</v>
      </c>
      <c r="E1720" s="5">
        <v>-27528</v>
      </c>
      <c r="F1720" s="3" t="s">
        <v>169</v>
      </c>
      <c r="G1720" s="3" t="s">
        <v>37</v>
      </c>
      <c r="H1720" s="2" t="s">
        <v>29</v>
      </c>
      <c r="I1720" s="2" t="s">
        <v>4206</v>
      </c>
      <c r="J1720" s="3" t="str">
        <f>HYPERLINK("https://www.boe.es/gazeta/dias/1824/08/17/pdfs/GMD-1824-103.pdf#page=3","Abrir facsímil")</f>
        <v>Abrir facsímil</v>
      </c>
      <c r="K1720" s="3" t="s">
        <v>31</v>
      </c>
    </row>
    <row r="1721" spans="1:11" ht="42" customHeight="1">
      <c r="A1721" s="2" t="s">
        <v>4189</v>
      </c>
      <c r="B1721" s="2" t="s">
        <v>4189</v>
      </c>
      <c r="C1721" s="2" t="s">
        <v>54</v>
      </c>
      <c r="D1721" s="2" t="s">
        <v>55</v>
      </c>
      <c r="E1721" s="5">
        <v>-27528</v>
      </c>
      <c r="F1721" s="3" t="s">
        <v>169</v>
      </c>
      <c r="G1721" s="3" t="s">
        <v>28</v>
      </c>
      <c r="H1721" s="2" t="s">
        <v>29</v>
      </c>
      <c r="I1721" s="2" t="s">
        <v>4207</v>
      </c>
      <c r="J1721" s="3" t="str">
        <f>HYPERLINK("https://www.boe.es/gazeta/dias/1824/08/17/pdfs/GMD-1824-103.pdf#page=4","Abrir facsímil")</f>
        <v>Abrir facsímil</v>
      </c>
      <c r="K1721" s="3" t="s">
        <v>31</v>
      </c>
    </row>
    <row r="1722" spans="1:11" ht="42" customHeight="1">
      <c r="A1722" s="2" t="s">
        <v>4189</v>
      </c>
      <c r="B1722" s="2" t="s">
        <v>4189</v>
      </c>
      <c r="C1722" s="2" t="s">
        <v>54</v>
      </c>
      <c r="D1722" s="2" t="s">
        <v>55</v>
      </c>
      <c r="E1722" s="5">
        <v>-27517</v>
      </c>
      <c r="F1722" s="3" t="s">
        <v>173</v>
      </c>
      <c r="G1722" s="3" t="s">
        <v>37</v>
      </c>
      <c r="H1722" s="2" t="s">
        <v>29</v>
      </c>
      <c r="I1722" s="2" t="s">
        <v>4208</v>
      </c>
      <c r="J1722" s="3" t="str">
        <f>HYPERLINK("https://www.boe.es/gazeta/dias/1824/08/28/pdfs/GMD-1824-110.pdf#page=3","Abrir facsímil")</f>
        <v>Abrir facsímil</v>
      </c>
      <c r="K1722" s="3" t="s">
        <v>31</v>
      </c>
    </row>
    <row r="1723" spans="1:11" ht="42" customHeight="1">
      <c r="A1723" s="2" t="s">
        <v>4189</v>
      </c>
      <c r="B1723" s="2" t="s">
        <v>4189</v>
      </c>
      <c r="C1723" s="2" t="s">
        <v>54</v>
      </c>
      <c r="D1723" s="2" t="s">
        <v>55</v>
      </c>
      <c r="E1723" s="5">
        <v>-27500</v>
      </c>
      <c r="F1723" s="3" t="s">
        <v>1015</v>
      </c>
      <c r="G1723" s="3" t="s">
        <v>37</v>
      </c>
      <c r="H1723" s="2" t="s">
        <v>29</v>
      </c>
      <c r="I1723" s="2" t="s">
        <v>4209</v>
      </c>
      <c r="J1723" s="3" t="str">
        <f>HYPERLINK("https://www.boe.es/gazeta/dias/1824/09/14/pdfs/GMD-1824-118.pdf#page=3","Abrir facsímil")</f>
        <v>Abrir facsímil</v>
      </c>
      <c r="K1723" s="3" t="s">
        <v>31</v>
      </c>
    </row>
    <row r="1724" spans="1:11" ht="42" customHeight="1">
      <c r="A1724" s="2" t="s">
        <v>4189</v>
      </c>
      <c r="B1724" s="2" t="s">
        <v>4189</v>
      </c>
      <c r="C1724" s="2" t="s">
        <v>54</v>
      </c>
      <c r="D1724" s="2" t="s">
        <v>55</v>
      </c>
      <c r="E1724" s="5">
        <v>-27496</v>
      </c>
      <c r="F1724" s="3" t="s">
        <v>1377</v>
      </c>
      <c r="G1724" s="3" t="s">
        <v>28</v>
      </c>
      <c r="H1724" s="2" t="s">
        <v>29</v>
      </c>
      <c r="I1724" s="2" t="s">
        <v>4210</v>
      </c>
      <c r="J1724" s="3" t="str">
        <f>HYPERLINK("https://www.boe.es/gazeta/dias/1824/09/18/pdfs/GMD-1824-120.pdf#page=4","Abrir facsímil")</f>
        <v>Abrir facsímil</v>
      </c>
      <c r="K1724" s="3" t="s">
        <v>31</v>
      </c>
    </row>
    <row r="1725" spans="1:11" ht="42" customHeight="1">
      <c r="A1725" s="2" t="s">
        <v>4189</v>
      </c>
      <c r="B1725" s="2" t="s">
        <v>4189</v>
      </c>
      <c r="C1725" s="2" t="s">
        <v>54</v>
      </c>
      <c r="D1725" s="2" t="s">
        <v>55</v>
      </c>
      <c r="E1725" s="5">
        <v>-27493</v>
      </c>
      <c r="F1725" s="3" t="s">
        <v>63</v>
      </c>
      <c r="G1725" s="3" t="s">
        <v>64</v>
      </c>
      <c r="H1725" s="2" t="s">
        <v>29</v>
      </c>
      <c r="I1725" s="2" t="s">
        <v>4211</v>
      </c>
      <c r="J1725" s="3" t="str">
        <f>HYPERLINK("https://www.boe.es/gazeta/dias/1824/09/21/pdfs/GMD-1824-121.pdf#page=3","Abrir facsímil")</f>
        <v>Abrir facsímil</v>
      </c>
      <c r="K1725" s="3" t="s">
        <v>31</v>
      </c>
    </row>
    <row r="1726" spans="1:11" ht="42" customHeight="1">
      <c r="A1726" s="2" t="s">
        <v>4189</v>
      </c>
      <c r="B1726" s="2" t="s">
        <v>4189</v>
      </c>
      <c r="C1726" s="2" t="s">
        <v>54</v>
      </c>
      <c r="D1726" s="2" t="s">
        <v>55</v>
      </c>
      <c r="E1726" s="5">
        <v>-27491</v>
      </c>
      <c r="F1726" s="3" t="s">
        <v>1195</v>
      </c>
      <c r="G1726" s="3" t="s">
        <v>37</v>
      </c>
      <c r="H1726" s="2" t="s">
        <v>29</v>
      </c>
      <c r="I1726" s="2" t="s">
        <v>4212</v>
      </c>
      <c r="J1726" s="3" t="str">
        <f>HYPERLINK("https://www.boe.es/gazeta/dias/1824/09/23/pdfs/GMD-1824-122.pdf#page=3","Abrir facsímil")</f>
        <v>Abrir facsímil</v>
      </c>
      <c r="K1726" s="3" t="s">
        <v>31</v>
      </c>
    </row>
    <row r="1727" spans="1:11" ht="42" customHeight="1">
      <c r="A1727" s="2" t="s">
        <v>4189</v>
      </c>
      <c r="B1727" s="2" t="s">
        <v>4189</v>
      </c>
      <c r="C1727" s="2" t="s">
        <v>17</v>
      </c>
      <c r="D1727" s="2" t="s">
        <v>18</v>
      </c>
      <c r="E1727" s="5">
        <v>-27491</v>
      </c>
      <c r="F1727" s="3" t="s">
        <v>1195</v>
      </c>
      <c r="G1727" s="3" t="s">
        <v>28</v>
      </c>
      <c r="H1727" s="2" t="s">
        <v>29</v>
      </c>
      <c r="I1727" s="2" t="s">
        <v>4213</v>
      </c>
      <c r="J1727" s="3" t="str">
        <f>HYPERLINK("https://www.boe.es/gazeta/dias/1824/09/23/pdfs/GMD-1824-122.pdf#page=4","Abrir facsímil")</f>
        <v>Abrir facsímil</v>
      </c>
      <c r="K1727" s="3" t="s">
        <v>31</v>
      </c>
    </row>
    <row r="1728" spans="1:11" ht="42" customHeight="1">
      <c r="A1728" s="2" t="s">
        <v>4189</v>
      </c>
      <c r="B1728" s="2" t="s">
        <v>4189</v>
      </c>
      <c r="C1728" s="2" t="s">
        <v>54</v>
      </c>
      <c r="D1728" s="2" t="s">
        <v>55</v>
      </c>
      <c r="E1728" s="5">
        <v>-27489</v>
      </c>
      <c r="F1728" s="3" t="s">
        <v>59</v>
      </c>
      <c r="G1728" s="3" t="s">
        <v>28</v>
      </c>
      <c r="H1728" s="2" t="s">
        <v>29</v>
      </c>
      <c r="I1728" s="2" t="s">
        <v>4214</v>
      </c>
      <c r="J1728" s="3" t="str">
        <f>HYPERLINK("https://www.boe.es/gazeta/dias/1824/09/25/pdfs/GMD-1824-123.pdf#page=4","Abrir facsímil")</f>
        <v>Abrir facsímil</v>
      </c>
      <c r="K1728" s="3" t="s">
        <v>31</v>
      </c>
    </row>
    <row r="1729" spans="1:11" ht="42" customHeight="1">
      <c r="A1729" s="2" t="s">
        <v>4189</v>
      </c>
      <c r="B1729" s="2" t="s">
        <v>4189</v>
      </c>
      <c r="C1729" s="2" t="s">
        <v>54</v>
      </c>
      <c r="D1729" s="2" t="s">
        <v>55</v>
      </c>
      <c r="E1729" s="5">
        <v>-27486</v>
      </c>
      <c r="F1729" s="3" t="s">
        <v>160</v>
      </c>
      <c r="G1729" s="3" t="s">
        <v>90</v>
      </c>
      <c r="H1729" s="2" t="s">
        <v>29</v>
      </c>
      <c r="I1729" s="2" t="s">
        <v>4215</v>
      </c>
      <c r="J1729" s="3" t="str">
        <f>HYPERLINK("https://www.boe.es/gazeta/dias/1824/09/28/pdfs/GMD-1824-124.pdf#page=2","Abrir facsímil")</f>
        <v>Abrir facsímil</v>
      </c>
      <c r="K1729" s="3" t="s">
        <v>31</v>
      </c>
    </row>
    <row r="1730" spans="1:11" ht="42" customHeight="1">
      <c r="A1730" s="2" t="s">
        <v>4189</v>
      </c>
      <c r="B1730" s="2" t="s">
        <v>4189</v>
      </c>
      <c r="C1730" s="2" t="s">
        <v>54</v>
      </c>
      <c r="D1730" s="2" t="s">
        <v>55</v>
      </c>
      <c r="E1730" s="5">
        <v>-27444</v>
      </c>
      <c r="F1730" s="3" t="s">
        <v>1134</v>
      </c>
      <c r="G1730" s="3" t="s">
        <v>28</v>
      </c>
      <c r="H1730" s="2" t="s">
        <v>29</v>
      </c>
      <c r="I1730" s="2" t="s">
        <v>4216</v>
      </c>
      <c r="J1730" s="3" t="str">
        <f>HYPERLINK("https://www.boe.es/gazeta/dias/1824/11/09/pdfs/GMD-1824-142.pdf#page=4","Abrir facsímil")</f>
        <v>Abrir facsímil</v>
      </c>
      <c r="K1730" s="3" t="s">
        <v>31</v>
      </c>
    </row>
    <row r="1731" spans="1:11" ht="42" customHeight="1">
      <c r="A1731" s="2" t="s">
        <v>4189</v>
      </c>
      <c r="B1731" s="2" t="s">
        <v>4189</v>
      </c>
      <c r="C1731" s="2" t="s">
        <v>17</v>
      </c>
      <c r="D1731" s="2" t="s">
        <v>18</v>
      </c>
      <c r="E1731" s="5">
        <v>-27428</v>
      </c>
      <c r="F1731" s="3" t="s">
        <v>81</v>
      </c>
      <c r="G1731" s="3" t="s">
        <v>37</v>
      </c>
      <c r="H1731" s="2" t="s">
        <v>29</v>
      </c>
      <c r="I1731" s="2" t="s">
        <v>4217</v>
      </c>
      <c r="J1731" s="3" t="str">
        <f>HYPERLINK("https://www.boe.es/gazeta/dias/1824/11/25/pdfs/GMD-1824-149.pdf#page=3","Abrir facsímil")</f>
        <v>Abrir facsímil</v>
      </c>
      <c r="K1731" s="3" t="s">
        <v>31</v>
      </c>
    </row>
    <row r="1732" spans="1:11" ht="42" customHeight="1">
      <c r="A1732" s="2" t="s">
        <v>4189</v>
      </c>
      <c r="B1732" s="2" t="s">
        <v>4189</v>
      </c>
      <c r="C1732" s="2" t="s">
        <v>54</v>
      </c>
      <c r="D1732" s="2" t="s">
        <v>55</v>
      </c>
      <c r="E1732" s="5">
        <v>-27416</v>
      </c>
      <c r="F1732" s="3" t="s">
        <v>115</v>
      </c>
      <c r="G1732" s="3" t="s">
        <v>37</v>
      </c>
      <c r="H1732" s="2" t="s">
        <v>29</v>
      </c>
      <c r="I1732" s="2" t="s">
        <v>4218</v>
      </c>
      <c r="J1732" s="3" t="str">
        <f>HYPERLINK("https://www.boe.es/gazeta/dias/1824/12/07/pdfs/GMD-1824-154.pdf#page=3","Abrir facsímil")</f>
        <v>Abrir facsímil</v>
      </c>
      <c r="K1732" s="3" t="s">
        <v>31</v>
      </c>
    </row>
    <row r="1733" spans="1:11" ht="42" customHeight="1">
      <c r="A1733" s="2" t="s">
        <v>4189</v>
      </c>
      <c r="B1733" s="2" t="s">
        <v>4189</v>
      </c>
      <c r="C1733" s="2" t="s">
        <v>34</v>
      </c>
      <c r="D1733" s="2" t="s">
        <v>35</v>
      </c>
      <c r="E1733" s="5">
        <v>-27416</v>
      </c>
      <c r="F1733" s="3" t="s">
        <v>115</v>
      </c>
      <c r="G1733" s="3" t="s">
        <v>28</v>
      </c>
      <c r="H1733" s="2" t="s">
        <v>29</v>
      </c>
      <c r="I1733" s="2" t="s">
        <v>4219</v>
      </c>
      <c r="J1733" s="3" t="str">
        <f>HYPERLINK("https://www.boe.es/gazeta/dias/1824/12/07/pdfs/GMD-1824-154.pdf#page=4","Abrir facsímil")</f>
        <v>Abrir facsímil</v>
      </c>
      <c r="K1733" s="3" t="s">
        <v>31</v>
      </c>
    </row>
    <row r="1734" spans="1:11" ht="42" customHeight="1">
      <c r="A1734" s="2" t="s">
        <v>4189</v>
      </c>
      <c r="B1734" s="2" t="s">
        <v>4189</v>
      </c>
      <c r="C1734" s="2" t="s">
        <v>54</v>
      </c>
      <c r="D1734" s="2" t="s">
        <v>55</v>
      </c>
      <c r="E1734" s="5">
        <v>-27398</v>
      </c>
      <c r="F1734" s="3" t="s">
        <v>387</v>
      </c>
      <c r="G1734" s="3" t="s">
        <v>37</v>
      </c>
      <c r="H1734" s="2" t="s">
        <v>29</v>
      </c>
      <c r="I1734" s="2" t="s">
        <v>4220</v>
      </c>
      <c r="J1734" s="3" t="str">
        <f>HYPERLINK("https://www.boe.es/gazeta/dias/1824/12/25/pdfs/GMD-1824-162.pdf#page=3","Abrir facsímil")</f>
        <v>Abrir facsímil</v>
      </c>
      <c r="K1734" s="3" t="s">
        <v>31</v>
      </c>
    </row>
    <row r="1735" spans="1:11" ht="42" customHeight="1">
      <c r="A1735" s="2" t="s">
        <v>4189</v>
      </c>
      <c r="B1735" s="2" t="s">
        <v>4189</v>
      </c>
      <c r="C1735" s="2" t="s">
        <v>54</v>
      </c>
      <c r="D1735" s="2" t="s">
        <v>55</v>
      </c>
      <c r="E1735" s="5">
        <v>-27393</v>
      </c>
      <c r="F1735" s="3" t="s">
        <v>148</v>
      </c>
      <c r="G1735" s="3" t="s">
        <v>37</v>
      </c>
      <c r="H1735" s="2" t="s">
        <v>29</v>
      </c>
      <c r="I1735" s="2" t="s">
        <v>4221</v>
      </c>
      <c r="J1735" s="3" t="str">
        <f>HYPERLINK("https://www.boe.es/gazeta/dias/1824/12/30/pdfs/GMD-1824-164.pdf#page=3","Abrir facsímil")</f>
        <v>Abrir facsímil</v>
      </c>
      <c r="K1735" s="3" t="s">
        <v>31</v>
      </c>
    </row>
    <row r="1736" spans="1:11" ht="42" customHeight="1">
      <c r="A1736" s="2" t="s">
        <v>4222</v>
      </c>
      <c r="B1736" s="2" t="s">
        <v>4223</v>
      </c>
      <c r="C1736" s="2" t="s">
        <v>17</v>
      </c>
      <c r="D1736" s="2" t="s">
        <v>18</v>
      </c>
      <c r="E1736" s="5">
        <v>-27752</v>
      </c>
      <c r="F1736" s="3" t="s">
        <v>442</v>
      </c>
      <c r="G1736" s="3" t="s">
        <v>28</v>
      </c>
      <c r="H1736" s="2" t="s">
        <v>29</v>
      </c>
      <c r="I1736" s="2" t="s">
        <v>4224</v>
      </c>
      <c r="J1736" s="3" t="str">
        <f>HYPERLINK("https://www.boe.es/gazeta/dias/1824/01/06/pdfs/GMD-1824-3.pdf#page=4","Abrir facsímil")</f>
        <v>Abrir facsímil</v>
      </c>
      <c r="K1736" s="3" t="s">
        <v>31</v>
      </c>
    </row>
    <row r="1737" spans="1:11" ht="42" customHeight="1">
      <c r="A1737" s="2" t="s">
        <v>4222</v>
      </c>
      <c r="B1737" s="2" t="s">
        <v>4223</v>
      </c>
      <c r="C1737" s="2" t="s">
        <v>72</v>
      </c>
      <c r="D1737" s="2" t="s">
        <v>18</v>
      </c>
      <c r="E1737" s="5">
        <v>-27657</v>
      </c>
      <c r="F1737" s="3" t="s">
        <v>94</v>
      </c>
      <c r="G1737" s="3" t="s">
        <v>28</v>
      </c>
      <c r="H1737" s="2" t="s">
        <v>29</v>
      </c>
      <c r="I1737" s="2" t="s">
        <v>4225</v>
      </c>
      <c r="J1737" s="3" t="str">
        <f>HYPERLINK("https://www.boe.es/gazeta/dias/1824/04/10/pdfs/GMD-1824-47.pdf#page=4","Abrir facsímil")</f>
        <v>Abrir facsímil</v>
      </c>
      <c r="K1737" s="3" t="s">
        <v>31</v>
      </c>
    </row>
    <row r="1738" spans="1:11" ht="42" customHeight="1">
      <c r="A1738" s="2" t="s">
        <v>4222</v>
      </c>
      <c r="B1738" s="2" t="s">
        <v>4223</v>
      </c>
      <c r="C1738" s="2" t="s">
        <v>17</v>
      </c>
      <c r="D1738" s="2" t="s">
        <v>18</v>
      </c>
      <c r="E1738" s="5">
        <v>-27419</v>
      </c>
      <c r="F1738" s="3" t="s">
        <v>1180</v>
      </c>
      <c r="G1738" s="3" t="s">
        <v>90</v>
      </c>
      <c r="H1738" s="2" t="s">
        <v>29</v>
      </c>
      <c r="I1738" s="2" t="s">
        <v>4226</v>
      </c>
      <c r="J1738" s="3" t="str">
        <f>HYPERLINK("https://www.boe.es/gazeta/dias/1824/12/04/pdfs/GMD-1824-153.pdf#page=2","Abrir facsímil")</f>
        <v>Abrir facsímil</v>
      </c>
      <c r="K1738" s="3" t="s">
        <v>31</v>
      </c>
    </row>
    <row r="1739" spans="1:11" ht="42" customHeight="1">
      <c r="A1739" s="2" t="s">
        <v>4227</v>
      </c>
      <c r="B1739" s="2" t="s">
        <v>4228</v>
      </c>
      <c r="C1739" s="2" t="s">
        <v>26</v>
      </c>
      <c r="D1739" s="2" t="s">
        <v>18</v>
      </c>
      <c r="E1739" s="5">
        <v>-27531</v>
      </c>
      <c r="F1739" s="3" t="s">
        <v>758</v>
      </c>
      <c r="G1739" s="3" t="s">
        <v>28</v>
      </c>
      <c r="H1739" s="2" t="s">
        <v>29</v>
      </c>
      <c r="I1739" s="2" t="s">
        <v>4229</v>
      </c>
      <c r="J1739" s="3" t="str">
        <f>HYPERLINK("https://www.boe.es/gazeta/dias/1824/08/14/pdfs/GMD-1824-102.pdf#page=4","Abrir facsímil")</f>
        <v>Abrir facsímil</v>
      </c>
      <c r="K1739" s="3" t="s">
        <v>31</v>
      </c>
    </row>
    <row r="1740" spans="1:11" ht="42" customHeight="1">
      <c r="A1740" s="2" t="s">
        <v>4230</v>
      </c>
      <c r="B1740" s="2" t="s">
        <v>4231</v>
      </c>
      <c r="C1740" s="2" t="s">
        <v>34</v>
      </c>
      <c r="D1740" s="2" t="s">
        <v>35</v>
      </c>
      <c r="E1740" s="5">
        <v>-27601</v>
      </c>
      <c r="F1740" s="3" t="s">
        <v>473</v>
      </c>
      <c r="G1740" s="3" t="s">
        <v>37</v>
      </c>
      <c r="H1740" s="2" t="s">
        <v>29</v>
      </c>
      <c r="I1740" s="2" t="s">
        <v>4232</v>
      </c>
      <c r="J1740" s="3" t="str">
        <f>HYPERLINK("https://www.boe.es/gazeta/dias/1824/06/05/pdfs/GMD-1824-72.pdf#page=3","Abrir facsímil")</f>
        <v>Abrir facsímil</v>
      </c>
      <c r="K1740" s="3" t="s">
        <v>31</v>
      </c>
    </row>
    <row r="1741" spans="1:11" ht="42" customHeight="1">
      <c r="A1741" s="2" t="s">
        <v>4233</v>
      </c>
      <c r="B1741" s="2" t="s">
        <v>4233</v>
      </c>
      <c r="C1741" s="2" t="s">
        <v>34</v>
      </c>
      <c r="D1741" s="2" t="s">
        <v>35</v>
      </c>
      <c r="E1741" s="5">
        <v>-27755</v>
      </c>
      <c r="F1741" s="3" t="s">
        <v>193</v>
      </c>
      <c r="G1741" s="3" t="s">
        <v>104</v>
      </c>
      <c r="H1741" s="2" t="s">
        <v>29</v>
      </c>
      <c r="I1741" s="2" t="s">
        <v>4234</v>
      </c>
      <c r="J1741" s="3" t="str">
        <f>HYPERLINK("https://www.boe.es/gazeta/dias/1824/01/03/pdfs/GMD-1824-2.pdf#page=1","Abrir facsímil")</f>
        <v>Abrir facsímil</v>
      </c>
      <c r="K1741" s="3" t="s">
        <v>31</v>
      </c>
    </row>
    <row r="1742" spans="1:11" ht="42" customHeight="1">
      <c r="A1742" s="2" t="s">
        <v>4235</v>
      </c>
      <c r="B1742" s="2" t="s">
        <v>4235</v>
      </c>
      <c r="C1742" s="2" t="s">
        <v>17</v>
      </c>
      <c r="D1742" s="2" t="s">
        <v>18</v>
      </c>
      <c r="E1742" s="5">
        <v>-27556</v>
      </c>
      <c r="F1742" s="3" t="s">
        <v>367</v>
      </c>
      <c r="G1742" s="3" t="s">
        <v>28</v>
      </c>
      <c r="H1742" s="2" t="s">
        <v>29</v>
      </c>
      <c r="I1742" s="2" t="s">
        <v>4236</v>
      </c>
      <c r="J1742" s="3" t="str">
        <f>HYPERLINK("https://www.boe.es/gazeta/dias/1824/07/20/pdfs/GMD-1824-91.pdf#page=4","Abrir facsímil")</f>
        <v>Abrir facsímil</v>
      </c>
      <c r="K1742" s="3" t="s">
        <v>31</v>
      </c>
    </row>
    <row r="1743" spans="1:11" ht="42" customHeight="1">
      <c r="A1743" s="2" t="s">
        <v>4237</v>
      </c>
      <c r="B1743" s="2" t="s">
        <v>4238</v>
      </c>
      <c r="C1743" s="2" t="s">
        <v>26</v>
      </c>
      <c r="D1743" s="2" t="s">
        <v>18</v>
      </c>
      <c r="E1743" s="5">
        <v>-27421</v>
      </c>
      <c r="F1743" s="3" t="s">
        <v>579</v>
      </c>
      <c r="G1743" s="3" t="s">
        <v>28</v>
      </c>
      <c r="H1743" s="2" t="s">
        <v>29</v>
      </c>
      <c r="I1743" s="2" t="s">
        <v>4239</v>
      </c>
      <c r="J1743" s="3" t="str">
        <f>HYPERLINK("https://www.boe.es/gazeta/dias/1824/12/02/pdfs/GMD-1824-152.pdf#page=4","Abrir facsímil")</f>
        <v>Abrir facsímil</v>
      </c>
      <c r="K1743" s="3" t="s">
        <v>31</v>
      </c>
    </row>
    <row r="1744" spans="1:11" ht="42" customHeight="1">
      <c r="A1744" s="2" t="s">
        <v>4240</v>
      </c>
      <c r="B1744" s="2" t="s">
        <v>4240</v>
      </c>
      <c r="C1744" s="2" t="s">
        <v>49</v>
      </c>
      <c r="D1744" s="2" t="s">
        <v>18</v>
      </c>
      <c r="E1744" s="5">
        <v>-27696</v>
      </c>
      <c r="F1744" s="3" t="s">
        <v>872</v>
      </c>
      <c r="G1744" s="3" t="s">
        <v>28</v>
      </c>
      <c r="H1744" s="2" t="s">
        <v>29</v>
      </c>
      <c r="I1744" s="2" t="s">
        <v>4241</v>
      </c>
      <c r="J1744" s="3" t="str">
        <f>HYPERLINK("https://www.boe.es/gazeta/dias/1824/03/02/pdfs/GMD-1824-28.pdf#page=4","Abrir facsímil")</f>
        <v>Abrir facsímil</v>
      </c>
      <c r="K1744" s="3" t="s">
        <v>31</v>
      </c>
    </row>
    <row r="1745" spans="1:11" ht="42" customHeight="1">
      <c r="A1745" s="2" t="s">
        <v>4242</v>
      </c>
      <c r="B1745" s="2" t="s">
        <v>4242</v>
      </c>
      <c r="C1745" s="2" t="s">
        <v>72</v>
      </c>
      <c r="D1745" s="2" t="s">
        <v>18</v>
      </c>
      <c r="E1745" s="5">
        <v>-27412</v>
      </c>
      <c r="F1745" s="3" t="s">
        <v>73</v>
      </c>
      <c r="G1745" s="3" t="s">
        <v>28</v>
      </c>
      <c r="H1745" s="2" t="s">
        <v>29</v>
      </c>
      <c r="I1745" s="2" t="s">
        <v>4243</v>
      </c>
      <c r="J1745" s="3" t="str">
        <f>HYPERLINK("https://www.boe.es/gazeta/dias/1824/12/11/pdfs/GMD-1824-156.pdf#page=4","Abrir facsímil")</f>
        <v>Abrir facsímil</v>
      </c>
      <c r="K1745" s="3" t="s">
        <v>31</v>
      </c>
    </row>
    <row r="1746" spans="1:11" ht="42" customHeight="1">
      <c r="A1746" s="2" t="s">
        <v>4244</v>
      </c>
      <c r="B1746" s="2" t="s">
        <v>4244</v>
      </c>
      <c r="C1746" s="2" t="s">
        <v>54</v>
      </c>
      <c r="D1746" s="2" t="s">
        <v>55</v>
      </c>
      <c r="E1746" s="5">
        <v>-27416</v>
      </c>
      <c r="F1746" s="3" t="s">
        <v>115</v>
      </c>
      <c r="G1746" s="3" t="s">
        <v>37</v>
      </c>
      <c r="H1746" s="2" t="s">
        <v>29</v>
      </c>
      <c r="I1746" s="2" t="s">
        <v>4245</v>
      </c>
      <c r="J1746" s="3" t="str">
        <f>HYPERLINK("https://www.boe.es/gazeta/dias/1824/12/07/pdfs/GMD-1824-154.pdf#page=3","Abrir facsímil")</f>
        <v>Abrir facsímil</v>
      </c>
      <c r="K1746" s="3" t="s">
        <v>31</v>
      </c>
    </row>
    <row r="1747" spans="1:11" ht="42" customHeight="1">
      <c r="A1747" s="2" t="s">
        <v>4246</v>
      </c>
      <c r="B1747" s="2" t="s">
        <v>4246</v>
      </c>
      <c r="C1747" s="2" t="s">
        <v>34</v>
      </c>
      <c r="D1747" s="2" t="s">
        <v>35</v>
      </c>
      <c r="E1747" s="5">
        <v>-27757</v>
      </c>
      <c r="F1747" s="3" t="s">
        <v>235</v>
      </c>
      <c r="G1747" s="3" t="s">
        <v>37</v>
      </c>
      <c r="H1747" s="2" t="s">
        <v>29</v>
      </c>
      <c r="I1747" s="2" t="s">
        <v>4247</v>
      </c>
      <c r="J1747" s="3" t="str">
        <f>HYPERLINK("https://www.boe.es/gazeta/dias/1824/01/01/pdfs/GMD-1824-1.pdf#page=3","Abrir facsímil")</f>
        <v>Abrir facsímil</v>
      </c>
      <c r="K1747" s="3" t="s">
        <v>31</v>
      </c>
    </row>
    <row r="1748" spans="1:11" ht="42" customHeight="1">
      <c r="A1748" s="2" t="s">
        <v>4248</v>
      </c>
      <c r="B1748" s="2" t="s">
        <v>4248</v>
      </c>
      <c r="C1748" s="2" t="s">
        <v>49</v>
      </c>
      <c r="D1748" s="2" t="s">
        <v>18</v>
      </c>
      <c r="E1748" s="5">
        <v>-27402</v>
      </c>
      <c r="F1748" s="3" t="s">
        <v>1702</v>
      </c>
      <c r="G1748" s="3" t="s">
        <v>2509</v>
      </c>
      <c r="H1748" s="2" t="s">
        <v>29</v>
      </c>
      <c r="I1748" s="2" t="s">
        <v>4249</v>
      </c>
      <c r="J1748" s="3" t="str">
        <f>HYPERLINK("https://www.boe.es/gazeta/dias/1824/12/21/pdfs/GMD-1824-160.pdf#page=4","Abrir facsímil")</f>
        <v>Abrir facsímil</v>
      </c>
      <c r="K1748" s="3" t="s">
        <v>31</v>
      </c>
    </row>
    <row r="1749" spans="1:11" ht="42" customHeight="1">
      <c r="A1749" s="2" t="s">
        <v>4250</v>
      </c>
      <c r="B1749" s="2" t="s">
        <v>4251</v>
      </c>
      <c r="C1749" s="2" t="s">
        <v>26</v>
      </c>
      <c r="D1749" s="2" t="s">
        <v>18</v>
      </c>
      <c r="E1749" s="5">
        <v>-27727</v>
      </c>
      <c r="F1749" s="3" t="s">
        <v>452</v>
      </c>
      <c r="G1749" s="3" t="s">
        <v>28</v>
      </c>
      <c r="H1749" s="2" t="s">
        <v>29</v>
      </c>
      <c r="I1749" s="2" t="s">
        <v>4252</v>
      </c>
      <c r="J1749" s="3" t="str">
        <f>HYPERLINK("https://www.boe.es/gazeta/dias/1824/01/31/pdfs/GMD-1824-14.pdf#page=4","Abrir facsímil")</f>
        <v>Abrir facsímil</v>
      </c>
      <c r="K1749" s="3" t="s">
        <v>31</v>
      </c>
    </row>
    <row r="1750" spans="1:11" ht="42" customHeight="1">
      <c r="A1750" s="2" t="s">
        <v>4253</v>
      </c>
      <c r="B1750" s="2" t="s">
        <v>4253</v>
      </c>
      <c r="C1750" s="2" t="s">
        <v>54</v>
      </c>
      <c r="D1750" s="2" t="s">
        <v>55</v>
      </c>
      <c r="E1750" s="5">
        <v>-27755</v>
      </c>
      <c r="F1750" s="3" t="s">
        <v>193</v>
      </c>
      <c r="G1750" s="3" t="s">
        <v>37</v>
      </c>
      <c r="H1750" s="2" t="s">
        <v>29</v>
      </c>
      <c r="I1750" s="2" t="s">
        <v>4254</v>
      </c>
      <c r="J1750" s="3" t="str">
        <f>HYPERLINK("https://www.boe.es/gazeta/dias/1824/01/03/pdfs/GMD-1824-2.pdf#page=3","Abrir facsímil")</f>
        <v>Abrir facsímil</v>
      </c>
      <c r="K1750" s="3" t="s">
        <v>31</v>
      </c>
    </row>
    <row r="1751" spans="1:11" ht="42" customHeight="1">
      <c r="A1751" s="2" t="s">
        <v>4255</v>
      </c>
      <c r="B1751" s="2" t="s">
        <v>4255</v>
      </c>
      <c r="C1751" s="2" t="s">
        <v>54</v>
      </c>
      <c r="D1751" s="2" t="s">
        <v>55</v>
      </c>
      <c r="E1751" s="5">
        <v>-27489</v>
      </c>
      <c r="F1751" s="3" t="s">
        <v>59</v>
      </c>
      <c r="G1751" s="3" t="s">
        <v>28</v>
      </c>
      <c r="H1751" s="2" t="s">
        <v>29</v>
      </c>
      <c r="I1751" s="2" t="s">
        <v>4256</v>
      </c>
      <c r="J1751" s="3" t="str">
        <f>HYPERLINK("https://www.boe.es/gazeta/dias/1824/09/25/pdfs/GMD-1824-123.pdf#page=4","Abrir facsímil")</f>
        <v>Abrir facsímil</v>
      </c>
      <c r="K1751" s="3" t="s">
        <v>31</v>
      </c>
    </row>
    <row r="1752" spans="1:11" ht="42" customHeight="1">
      <c r="A1752" s="2" t="s">
        <v>4255</v>
      </c>
      <c r="B1752" s="2" t="s">
        <v>4255</v>
      </c>
      <c r="C1752" s="2" t="s">
        <v>26</v>
      </c>
      <c r="D1752" s="2" t="s">
        <v>18</v>
      </c>
      <c r="E1752" s="5">
        <v>-27426</v>
      </c>
      <c r="F1752" s="3" t="s">
        <v>244</v>
      </c>
      <c r="G1752" s="3" t="s">
        <v>28</v>
      </c>
      <c r="H1752" s="2" t="s">
        <v>29</v>
      </c>
      <c r="I1752" s="2" t="s">
        <v>4257</v>
      </c>
      <c r="J1752" s="3" t="str">
        <f>HYPERLINK("https://www.boe.es/gazeta/dias/1824/11/27/pdfs/GMD-1824-150.pdf#page=4","Abrir facsímil")</f>
        <v>Abrir facsímil</v>
      </c>
      <c r="K1752" s="3" t="s">
        <v>31</v>
      </c>
    </row>
    <row r="1753" spans="1:11" ht="42" customHeight="1">
      <c r="A1753" s="2" t="s">
        <v>4258</v>
      </c>
      <c r="B1753" s="2" t="s">
        <v>4258</v>
      </c>
      <c r="C1753" s="2" t="s">
        <v>54</v>
      </c>
      <c r="D1753" s="2" t="s">
        <v>55</v>
      </c>
      <c r="E1753" s="5">
        <v>-27755</v>
      </c>
      <c r="F1753" s="3" t="s">
        <v>193</v>
      </c>
      <c r="G1753" s="3" t="s">
        <v>37</v>
      </c>
      <c r="H1753" s="2" t="s">
        <v>29</v>
      </c>
      <c r="I1753" s="2" t="s">
        <v>4259</v>
      </c>
      <c r="J1753" s="3" t="str">
        <f>HYPERLINK("https://www.boe.es/gazeta/dias/1824/01/03/pdfs/GMD-1824-2.pdf#page=3","Abrir facsímil")</f>
        <v>Abrir facsímil</v>
      </c>
      <c r="K1753" s="3" t="s">
        <v>31</v>
      </c>
    </row>
    <row r="1754" spans="1:11" ht="42" customHeight="1">
      <c r="A1754" s="2" t="s">
        <v>4258</v>
      </c>
      <c r="B1754" s="2" t="s">
        <v>4258</v>
      </c>
      <c r="C1754" s="2" t="s">
        <v>17</v>
      </c>
      <c r="D1754" s="2" t="s">
        <v>18</v>
      </c>
      <c r="E1754" s="5">
        <v>-27741</v>
      </c>
      <c r="F1754" s="3" t="s">
        <v>546</v>
      </c>
      <c r="G1754" s="3" t="s">
        <v>28</v>
      </c>
      <c r="H1754" s="2" t="s">
        <v>29</v>
      </c>
      <c r="I1754" s="2" t="s">
        <v>4260</v>
      </c>
      <c r="J1754" s="3" t="str">
        <f>HYPERLINK("https://www.boe.es/gazeta/dias/1824/01/17/pdfs/GMD-1824-8.pdf#page=4","Abrir facsímil")</f>
        <v>Abrir facsímil</v>
      </c>
      <c r="K1754" s="3" t="s">
        <v>31</v>
      </c>
    </row>
    <row r="1755" spans="1:11" ht="42" customHeight="1">
      <c r="A1755" s="2" t="s">
        <v>4258</v>
      </c>
      <c r="B1755" s="2" t="s">
        <v>4258</v>
      </c>
      <c r="C1755" s="2" t="s">
        <v>49</v>
      </c>
      <c r="D1755" s="2" t="s">
        <v>18</v>
      </c>
      <c r="E1755" s="5">
        <v>-27731</v>
      </c>
      <c r="F1755" s="3" t="s">
        <v>1284</v>
      </c>
      <c r="G1755" s="3" t="s">
        <v>28</v>
      </c>
      <c r="H1755" s="2" t="s">
        <v>29</v>
      </c>
      <c r="I1755" s="2" t="s">
        <v>4261</v>
      </c>
      <c r="J1755" s="3" t="str">
        <f>HYPERLINK("https://www.boe.es/gazeta/dias/1824/01/27/pdfs/GMD-1824-12.pdf#page=4","Abrir facsímil")</f>
        <v>Abrir facsímil</v>
      </c>
      <c r="K1755" s="3" t="s">
        <v>31</v>
      </c>
    </row>
    <row r="1756" spans="1:11" ht="42" customHeight="1">
      <c r="A1756" s="2" t="s">
        <v>4258</v>
      </c>
      <c r="B1756" s="2" t="s">
        <v>4258</v>
      </c>
      <c r="C1756" s="2" t="s">
        <v>72</v>
      </c>
      <c r="D1756" s="2" t="s">
        <v>18</v>
      </c>
      <c r="E1756" s="5">
        <v>-27729</v>
      </c>
      <c r="F1756" s="3" t="s">
        <v>573</v>
      </c>
      <c r="G1756" s="3" t="s">
        <v>28</v>
      </c>
      <c r="H1756" s="2" t="s">
        <v>29</v>
      </c>
      <c r="I1756" s="2" t="s">
        <v>4262</v>
      </c>
      <c r="J1756" s="3" t="str">
        <f>HYPERLINK("https://www.boe.es/gazeta/dias/1824/01/29/pdfs/GMD-1824-13.pdf#page=4","Abrir facsímil")</f>
        <v>Abrir facsímil</v>
      </c>
      <c r="K1756" s="3" t="s">
        <v>31</v>
      </c>
    </row>
    <row r="1757" spans="1:11" ht="42" customHeight="1">
      <c r="A1757" s="2" t="s">
        <v>4258</v>
      </c>
      <c r="B1757" s="2" t="s">
        <v>4258</v>
      </c>
      <c r="C1757" s="2" t="s">
        <v>17</v>
      </c>
      <c r="D1757" s="2" t="s">
        <v>18</v>
      </c>
      <c r="E1757" s="5">
        <v>-27710</v>
      </c>
      <c r="F1757" s="3" t="s">
        <v>220</v>
      </c>
      <c r="G1757" s="3" t="s">
        <v>104</v>
      </c>
      <c r="H1757" s="2" t="s">
        <v>29</v>
      </c>
      <c r="I1757" s="2" t="s">
        <v>4263</v>
      </c>
      <c r="J1757" s="3" t="str">
        <f>HYPERLINK("https://www.boe.es/gazeta/dias/1824/02/17/pdfs/GMD-1824-22.pdf#page=1","Abrir facsímil")</f>
        <v>Abrir facsímil</v>
      </c>
      <c r="K1757" s="3" t="s">
        <v>31</v>
      </c>
    </row>
    <row r="1758" spans="1:11" ht="42" customHeight="1">
      <c r="A1758" s="2" t="s">
        <v>4258</v>
      </c>
      <c r="B1758" s="2" t="s">
        <v>4258</v>
      </c>
      <c r="C1758" s="2" t="s">
        <v>54</v>
      </c>
      <c r="D1758" s="2" t="s">
        <v>55</v>
      </c>
      <c r="E1758" s="5">
        <v>-27689</v>
      </c>
      <c r="F1758" s="3" t="s">
        <v>200</v>
      </c>
      <c r="G1758" s="3" t="s">
        <v>90</v>
      </c>
      <c r="H1758" s="2" t="s">
        <v>29</v>
      </c>
      <c r="I1758" s="2" t="s">
        <v>4264</v>
      </c>
      <c r="J1758" s="3" t="str">
        <f>HYPERLINK("https://www.boe.es/gazeta/dias/1824/03/09/pdfs/GMD-1824-31.pdf#page=2","Abrir facsímil")</f>
        <v>Abrir facsímil</v>
      </c>
      <c r="K1758" s="3" t="s">
        <v>31</v>
      </c>
    </row>
    <row r="1759" spans="1:11" ht="42" customHeight="1">
      <c r="A1759" s="2" t="s">
        <v>4258</v>
      </c>
      <c r="B1759" s="2" t="s">
        <v>4258</v>
      </c>
      <c r="C1759" s="2" t="s">
        <v>54</v>
      </c>
      <c r="D1759" s="2" t="s">
        <v>55</v>
      </c>
      <c r="E1759" s="5">
        <v>-27689</v>
      </c>
      <c r="F1759" s="3" t="s">
        <v>200</v>
      </c>
      <c r="G1759" s="3" t="s">
        <v>28</v>
      </c>
      <c r="H1759" s="2" t="s">
        <v>29</v>
      </c>
      <c r="I1759" s="2" t="s">
        <v>4265</v>
      </c>
      <c r="J1759" s="3" t="str">
        <f>HYPERLINK("https://www.boe.es/gazeta/dias/1824/03/09/pdfs/GMD-1824-31.pdf#page=4","Abrir facsímil")</f>
        <v>Abrir facsímil</v>
      </c>
      <c r="K1759" s="3" t="s">
        <v>31</v>
      </c>
    </row>
    <row r="1760" spans="1:11" ht="42" customHeight="1">
      <c r="A1760" s="2" t="s">
        <v>4258</v>
      </c>
      <c r="B1760" s="2" t="s">
        <v>4258</v>
      </c>
      <c r="C1760" s="2" t="s">
        <v>54</v>
      </c>
      <c r="D1760" s="2" t="s">
        <v>55</v>
      </c>
      <c r="E1760" s="5">
        <v>-27661</v>
      </c>
      <c r="F1760" s="3" t="s">
        <v>379</v>
      </c>
      <c r="G1760" s="3" t="s">
        <v>28</v>
      </c>
      <c r="H1760" s="2" t="s">
        <v>29</v>
      </c>
      <c r="I1760" s="2" t="s">
        <v>4266</v>
      </c>
      <c r="J1760" s="3" t="str">
        <f>HYPERLINK("https://www.boe.es/gazeta/dias/1824/04/06/pdfs/GMD-1824-45.pdf#page=4","Abrir facsímil")</f>
        <v>Abrir facsímil</v>
      </c>
      <c r="K1760" s="3" t="s">
        <v>31</v>
      </c>
    </row>
    <row r="1761" spans="1:11" ht="42" customHeight="1">
      <c r="A1761" s="2" t="s">
        <v>4258</v>
      </c>
      <c r="B1761" s="2" t="s">
        <v>4258</v>
      </c>
      <c r="C1761" s="2" t="s">
        <v>301</v>
      </c>
      <c r="D1761" s="2" t="s">
        <v>18</v>
      </c>
      <c r="E1761" s="5">
        <v>-27601</v>
      </c>
      <c r="F1761" s="3" t="s">
        <v>473</v>
      </c>
      <c r="G1761" s="3" t="s">
        <v>104</v>
      </c>
      <c r="H1761" s="2" t="s">
        <v>29</v>
      </c>
      <c r="I1761" s="2" t="s">
        <v>4267</v>
      </c>
      <c r="J1761" s="3" t="str">
        <f>HYPERLINK("https://www.boe.es/gazeta/dias/1824/06/05/pdfs/GMD-1824-72.pdf#page=1","Abrir facsímil")</f>
        <v>Abrir facsímil</v>
      </c>
      <c r="K1761" s="3" t="s">
        <v>31</v>
      </c>
    </row>
    <row r="1762" spans="1:11" ht="42" customHeight="1">
      <c r="A1762" s="2" t="s">
        <v>4258</v>
      </c>
      <c r="B1762" s="2" t="s">
        <v>4258</v>
      </c>
      <c r="C1762" s="2" t="s">
        <v>54</v>
      </c>
      <c r="D1762" s="2" t="s">
        <v>55</v>
      </c>
      <c r="E1762" s="5">
        <v>-27575</v>
      </c>
      <c r="F1762" s="3" t="s">
        <v>261</v>
      </c>
      <c r="G1762" s="3" t="s">
        <v>90</v>
      </c>
      <c r="H1762" s="2" t="s">
        <v>29</v>
      </c>
      <c r="I1762" s="2" t="s">
        <v>4268</v>
      </c>
      <c r="J1762" s="3" t="str">
        <f>HYPERLINK("https://www.boe.es/gazeta/dias/1824/07/01/pdfs/GMD-1824-83.pdf#page=2","Abrir facsímil")</f>
        <v>Abrir facsímil</v>
      </c>
      <c r="K1762" s="3" t="s">
        <v>31</v>
      </c>
    </row>
    <row r="1763" spans="1:11" ht="42" customHeight="1">
      <c r="A1763" s="2" t="s">
        <v>4258</v>
      </c>
      <c r="B1763" s="2" t="s">
        <v>4258</v>
      </c>
      <c r="C1763" s="2" t="s">
        <v>34</v>
      </c>
      <c r="D1763" s="2" t="s">
        <v>35</v>
      </c>
      <c r="E1763" s="5">
        <v>-27547</v>
      </c>
      <c r="F1763" s="3" t="s">
        <v>156</v>
      </c>
      <c r="G1763" s="3" t="s">
        <v>104</v>
      </c>
      <c r="H1763" s="2" t="s">
        <v>29</v>
      </c>
      <c r="I1763" s="2" t="s">
        <v>4269</v>
      </c>
      <c r="J1763" s="3" t="str">
        <f>HYPERLINK("https://www.boe.es/gazeta/dias/1824/07/29/pdfs/GMD-1824-95.pdf#page=1","Abrir facsímil")</f>
        <v>Abrir facsímil</v>
      </c>
      <c r="K1763" s="3" t="s">
        <v>31</v>
      </c>
    </row>
    <row r="1764" spans="1:11" ht="42" customHeight="1">
      <c r="A1764" s="2" t="s">
        <v>4258</v>
      </c>
      <c r="B1764" s="2" t="s">
        <v>4258</v>
      </c>
      <c r="C1764" s="2" t="s">
        <v>54</v>
      </c>
      <c r="D1764" s="2" t="s">
        <v>55</v>
      </c>
      <c r="E1764" s="5">
        <v>-27538</v>
      </c>
      <c r="F1764" s="3" t="s">
        <v>142</v>
      </c>
      <c r="G1764" s="3" t="s">
        <v>28</v>
      </c>
      <c r="H1764" s="2" t="s">
        <v>29</v>
      </c>
      <c r="I1764" s="2" t="s">
        <v>4270</v>
      </c>
      <c r="J1764" s="3" t="str">
        <f>HYPERLINK("https://www.boe.es/gazeta/dias/1824/08/07/pdfs/GMD-1824-99.pdf#page=4","Abrir facsímil")</f>
        <v>Abrir facsímil</v>
      </c>
      <c r="K1764" s="3" t="s">
        <v>31</v>
      </c>
    </row>
    <row r="1765" spans="1:11" ht="42" customHeight="1">
      <c r="A1765" s="2" t="s">
        <v>4258</v>
      </c>
      <c r="B1765" s="2" t="s">
        <v>4258</v>
      </c>
      <c r="C1765" s="2" t="s">
        <v>34</v>
      </c>
      <c r="D1765" s="2" t="s">
        <v>35</v>
      </c>
      <c r="E1765" s="5">
        <v>-27503</v>
      </c>
      <c r="F1765" s="3" t="s">
        <v>196</v>
      </c>
      <c r="G1765" s="3" t="s">
        <v>104</v>
      </c>
      <c r="H1765" s="2" t="s">
        <v>29</v>
      </c>
      <c r="I1765" s="2" t="s">
        <v>4271</v>
      </c>
      <c r="J1765" s="3" t="str">
        <f>HYPERLINK("https://www.boe.es/gazeta/dias/1824/09/11/pdfs/GMD-1824-117.pdf#page=1","Abrir facsímil")</f>
        <v>Abrir facsímil</v>
      </c>
      <c r="K1765" s="3" t="s">
        <v>31</v>
      </c>
    </row>
    <row r="1766" spans="1:11" ht="42" customHeight="1">
      <c r="A1766" s="2" t="s">
        <v>4258</v>
      </c>
      <c r="B1766" s="2" t="s">
        <v>4258</v>
      </c>
      <c r="C1766" s="2" t="s">
        <v>54</v>
      </c>
      <c r="D1766" s="2" t="s">
        <v>55</v>
      </c>
      <c r="E1766" s="5">
        <v>-27500</v>
      </c>
      <c r="F1766" s="3" t="s">
        <v>1015</v>
      </c>
      <c r="G1766" s="3" t="s">
        <v>90</v>
      </c>
      <c r="H1766" s="2" t="s">
        <v>29</v>
      </c>
      <c r="I1766" s="2" t="s">
        <v>4272</v>
      </c>
      <c r="J1766" s="3" t="str">
        <f>HYPERLINK("https://www.boe.es/gazeta/dias/1824/09/14/pdfs/GMD-1824-118.pdf#page=2","Abrir facsímil")</f>
        <v>Abrir facsímil</v>
      </c>
      <c r="K1766" s="3" t="s">
        <v>31</v>
      </c>
    </row>
    <row r="1767" spans="1:11" ht="42" customHeight="1">
      <c r="A1767" s="2" t="s">
        <v>4258</v>
      </c>
      <c r="B1767" s="2" t="s">
        <v>4258</v>
      </c>
      <c r="C1767" s="2" t="s">
        <v>54</v>
      </c>
      <c r="D1767" s="2" t="s">
        <v>55</v>
      </c>
      <c r="E1767" s="5">
        <v>-27493</v>
      </c>
      <c r="F1767" s="3" t="s">
        <v>63</v>
      </c>
      <c r="G1767" s="3" t="s">
        <v>64</v>
      </c>
      <c r="H1767" s="2" t="s">
        <v>29</v>
      </c>
      <c r="I1767" s="2" t="s">
        <v>4273</v>
      </c>
      <c r="J1767" s="3" t="str">
        <f>HYPERLINK("https://www.boe.es/gazeta/dias/1824/09/21/pdfs/GMD-1824-121.pdf#page=3","Abrir facsímil")</f>
        <v>Abrir facsímil</v>
      </c>
      <c r="K1767" s="3" t="s">
        <v>31</v>
      </c>
    </row>
    <row r="1768" spans="1:11" ht="42" customHeight="1">
      <c r="A1768" s="2" t="s">
        <v>4258</v>
      </c>
      <c r="B1768" s="2" t="s">
        <v>4258</v>
      </c>
      <c r="C1768" s="2" t="s">
        <v>54</v>
      </c>
      <c r="D1768" s="2" t="s">
        <v>55</v>
      </c>
      <c r="E1768" s="5">
        <v>-27489</v>
      </c>
      <c r="F1768" s="3" t="s">
        <v>59</v>
      </c>
      <c r="G1768" s="3" t="s">
        <v>90</v>
      </c>
      <c r="H1768" s="2" t="s">
        <v>29</v>
      </c>
      <c r="I1768" s="2" t="s">
        <v>4274</v>
      </c>
      <c r="J1768" s="3" t="str">
        <f>HYPERLINK("https://www.boe.es/gazeta/dias/1824/09/25/pdfs/GMD-1824-123.pdf#page=2","Abrir facsímil")</f>
        <v>Abrir facsímil</v>
      </c>
      <c r="K1768" s="3" t="s">
        <v>31</v>
      </c>
    </row>
    <row r="1769" spans="1:11" ht="42" customHeight="1">
      <c r="A1769" s="2" t="s">
        <v>4258</v>
      </c>
      <c r="B1769" s="2" t="s">
        <v>4258</v>
      </c>
      <c r="C1769" s="2" t="s">
        <v>301</v>
      </c>
      <c r="D1769" s="2" t="s">
        <v>18</v>
      </c>
      <c r="E1769" s="5">
        <v>-27470</v>
      </c>
      <c r="F1769" s="3" t="s">
        <v>89</v>
      </c>
      <c r="G1769" s="3" t="s">
        <v>37</v>
      </c>
      <c r="H1769" s="2" t="s">
        <v>29</v>
      </c>
      <c r="I1769" s="2" t="s">
        <v>4275</v>
      </c>
      <c r="J1769" s="3" t="str">
        <f>HYPERLINK("https://www.boe.es/gazeta/dias/1824/10/14/pdfs/GMD-1824-131.pdf#page=3","Abrir facsímil")</f>
        <v>Abrir facsímil</v>
      </c>
      <c r="K1769" s="3" t="s">
        <v>31</v>
      </c>
    </row>
    <row r="1770" spans="1:11" ht="42" customHeight="1">
      <c r="A1770" s="2" t="s">
        <v>4258</v>
      </c>
      <c r="B1770" s="2" t="s">
        <v>4258</v>
      </c>
      <c r="C1770" s="2" t="s">
        <v>26</v>
      </c>
      <c r="D1770" s="2" t="s">
        <v>18</v>
      </c>
      <c r="E1770" s="5">
        <v>-27454</v>
      </c>
      <c r="F1770" s="3" t="s">
        <v>318</v>
      </c>
      <c r="G1770" s="3" t="s">
        <v>90</v>
      </c>
      <c r="H1770" s="2" t="s">
        <v>29</v>
      </c>
      <c r="I1770" s="2" t="s">
        <v>4276</v>
      </c>
      <c r="J1770" s="3" t="str">
        <f>HYPERLINK("https://www.boe.es/gazeta/dias/1824/10/30/pdfs/GMD-1824-138.pdf#page=2","Abrir facsímil")</f>
        <v>Abrir facsímil</v>
      </c>
      <c r="K1770" s="3" t="s">
        <v>31</v>
      </c>
    </row>
    <row r="1771" spans="1:11" ht="42" customHeight="1">
      <c r="A1771" s="2" t="s">
        <v>4258</v>
      </c>
      <c r="B1771" s="2" t="s">
        <v>4258</v>
      </c>
      <c r="C1771" s="2" t="s">
        <v>17</v>
      </c>
      <c r="D1771" s="2" t="s">
        <v>18</v>
      </c>
      <c r="E1771" s="5">
        <v>-27449</v>
      </c>
      <c r="F1771" s="3" t="s">
        <v>360</v>
      </c>
      <c r="G1771" s="3" t="s">
        <v>37</v>
      </c>
      <c r="H1771" s="2" t="s">
        <v>29</v>
      </c>
      <c r="I1771" s="2" t="s">
        <v>4277</v>
      </c>
      <c r="J1771" s="3" t="str">
        <f>HYPERLINK("https://www.boe.es/gazeta/dias/1824/11/04/pdfs/GMD-1824-140.pdf#page=3","Abrir facsímil")</f>
        <v>Abrir facsímil</v>
      </c>
      <c r="K1771" s="3" t="s">
        <v>31</v>
      </c>
    </row>
    <row r="1772" spans="1:11" ht="42" customHeight="1">
      <c r="A1772" s="2" t="s">
        <v>4258</v>
      </c>
      <c r="B1772" s="2" t="s">
        <v>4258</v>
      </c>
      <c r="C1772" s="2" t="s">
        <v>34</v>
      </c>
      <c r="D1772" s="2" t="s">
        <v>35</v>
      </c>
      <c r="E1772" s="5">
        <v>-27430</v>
      </c>
      <c r="F1772" s="3" t="s">
        <v>699</v>
      </c>
      <c r="G1772" s="3" t="s">
        <v>37</v>
      </c>
      <c r="H1772" s="2" t="s">
        <v>29</v>
      </c>
      <c r="I1772" s="2" t="s">
        <v>4278</v>
      </c>
      <c r="J1772" s="3" t="str">
        <f>HYPERLINK("https://www.boe.es/gazeta/dias/1824/11/23/pdfs/GMD-1824-148.pdf#page=3","Abrir facsímil")</f>
        <v>Abrir facsímil</v>
      </c>
      <c r="K1772" s="3" t="s">
        <v>31</v>
      </c>
    </row>
    <row r="1773" spans="1:11" ht="42" customHeight="1">
      <c r="A1773" s="2" t="s">
        <v>4258</v>
      </c>
      <c r="B1773" s="2" t="s">
        <v>4258</v>
      </c>
      <c r="C1773" s="2" t="s">
        <v>17</v>
      </c>
      <c r="D1773" s="2" t="s">
        <v>18</v>
      </c>
      <c r="E1773" s="5">
        <v>-27419</v>
      </c>
      <c r="F1773" s="3" t="s">
        <v>1180</v>
      </c>
      <c r="G1773" s="3" t="s">
        <v>90</v>
      </c>
      <c r="H1773" s="2" t="s">
        <v>29</v>
      </c>
      <c r="I1773" s="2" t="s">
        <v>4279</v>
      </c>
      <c r="J1773" s="3" t="str">
        <f>HYPERLINK("https://www.boe.es/gazeta/dias/1824/12/04/pdfs/GMD-1824-153.pdf#page=2","Abrir facsímil")</f>
        <v>Abrir facsímil</v>
      </c>
      <c r="K1773" s="3" t="s">
        <v>31</v>
      </c>
    </row>
    <row r="1774" spans="1:11" ht="42" customHeight="1">
      <c r="A1774" s="2" t="s">
        <v>4258</v>
      </c>
      <c r="B1774" s="2" t="s">
        <v>4258</v>
      </c>
      <c r="C1774" s="2" t="s">
        <v>49</v>
      </c>
      <c r="D1774" s="2" t="s">
        <v>18</v>
      </c>
      <c r="E1774" s="5">
        <v>-27416</v>
      </c>
      <c r="F1774" s="3" t="s">
        <v>115</v>
      </c>
      <c r="G1774" s="3" t="s">
        <v>37</v>
      </c>
      <c r="H1774" s="2" t="s">
        <v>29</v>
      </c>
      <c r="I1774" s="2" t="s">
        <v>4280</v>
      </c>
      <c r="J1774" s="3" t="str">
        <f>HYPERLINK("https://www.boe.es/gazeta/dias/1824/12/07/pdfs/GMD-1824-154.pdf#page=3","Abrir facsímil")</f>
        <v>Abrir facsímil</v>
      </c>
      <c r="K1774" s="3" t="s">
        <v>31</v>
      </c>
    </row>
    <row r="1775" spans="1:11" ht="42" customHeight="1">
      <c r="A1775" s="2" t="s">
        <v>4258</v>
      </c>
      <c r="B1775" s="2" t="s">
        <v>4258</v>
      </c>
      <c r="C1775" s="2" t="s">
        <v>54</v>
      </c>
      <c r="D1775" s="2" t="s">
        <v>55</v>
      </c>
      <c r="E1775" s="5">
        <v>-27400</v>
      </c>
      <c r="F1775" s="3" t="s">
        <v>108</v>
      </c>
      <c r="G1775" s="3" t="s">
        <v>28</v>
      </c>
      <c r="H1775" s="2" t="s">
        <v>29</v>
      </c>
      <c r="I1775" s="2" t="s">
        <v>4281</v>
      </c>
      <c r="J1775" s="3" t="str">
        <f>HYPERLINK("https://www.boe.es/gazeta/dias/1824/12/23/pdfs/GMD-1824-161.pdf#page=4","Abrir facsímil")</f>
        <v>Abrir facsímil</v>
      </c>
      <c r="K1775" s="3" t="s">
        <v>31</v>
      </c>
    </row>
    <row r="1776" spans="1:11" ht="42" customHeight="1">
      <c r="A1776" s="2" t="s">
        <v>4258</v>
      </c>
      <c r="B1776" s="2" t="s">
        <v>4258</v>
      </c>
      <c r="C1776" s="2" t="s">
        <v>17</v>
      </c>
      <c r="D1776" s="2" t="s">
        <v>18</v>
      </c>
      <c r="E1776" s="5">
        <v>-27393</v>
      </c>
      <c r="F1776" s="3" t="s">
        <v>148</v>
      </c>
      <c r="G1776" s="3" t="s">
        <v>104</v>
      </c>
      <c r="H1776" s="2" t="s">
        <v>29</v>
      </c>
      <c r="I1776" s="2" t="s">
        <v>4282</v>
      </c>
      <c r="J1776" s="3" t="str">
        <f>HYPERLINK("https://www.boe.es/gazeta/dias/1824/12/30/pdfs/GMD-1824-164.pdf#page=1","Abrir facsímil")</f>
        <v>Abrir facsímil</v>
      </c>
      <c r="K1776" s="3" t="s">
        <v>31</v>
      </c>
    </row>
    <row r="1777" spans="1:11" ht="42" customHeight="1">
      <c r="A1777" s="2" t="s">
        <v>4258</v>
      </c>
      <c r="B1777" s="2" t="s">
        <v>4258</v>
      </c>
      <c r="C1777" s="2" t="s">
        <v>26</v>
      </c>
      <c r="D1777" s="2" t="s">
        <v>18</v>
      </c>
      <c r="E1777" s="5">
        <v>-27393</v>
      </c>
      <c r="F1777" s="3" t="s">
        <v>148</v>
      </c>
      <c r="G1777" s="3" t="s">
        <v>37</v>
      </c>
      <c r="H1777" s="2" t="s">
        <v>29</v>
      </c>
      <c r="I1777" s="2" t="s">
        <v>4283</v>
      </c>
      <c r="J1777" s="3" t="str">
        <f>HYPERLINK("https://www.boe.es/gazeta/dias/1824/12/30/pdfs/GMD-1824-164.pdf#page=3","Abrir facsímil")</f>
        <v>Abrir facsímil</v>
      </c>
      <c r="K1777" s="3" t="s">
        <v>31</v>
      </c>
    </row>
    <row r="1778" spans="1:11" ht="42" customHeight="1">
      <c r="A1778" s="2" t="s">
        <v>4284</v>
      </c>
      <c r="B1778" s="2" t="s">
        <v>4285</v>
      </c>
      <c r="C1778" s="2" t="s">
        <v>301</v>
      </c>
      <c r="D1778" s="2" t="s">
        <v>18</v>
      </c>
      <c r="E1778" s="5">
        <v>-27475</v>
      </c>
      <c r="F1778" s="3" t="s">
        <v>1160</v>
      </c>
      <c r="G1778" s="3" t="s">
        <v>28</v>
      </c>
      <c r="H1778" s="2" t="s">
        <v>21</v>
      </c>
      <c r="I1778" s="2" t="s">
        <v>4286</v>
      </c>
      <c r="J1778" s="3" t="str">
        <f>HYPERLINK("https://www.boe.es/gazeta/dias/1824/10/09/pdfs/GMD-1824-129.pdf#page=4","Abrir facsímil")</f>
        <v>Abrir facsímil</v>
      </c>
      <c r="K1778" s="3" t="s">
        <v>23</v>
      </c>
    </row>
    <row r="1779" spans="1:11" ht="42" customHeight="1">
      <c r="A1779" s="2" t="s">
        <v>4287</v>
      </c>
      <c r="B1779" s="2" t="s">
        <v>4288</v>
      </c>
      <c r="C1779" s="2" t="s">
        <v>34</v>
      </c>
      <c r="D1779" s="2" t="s">
        <v>35</v>
      </c>
      <c r="E1779" s="5">
        <v>-27738</v>
      </c>
      <c r="F1779" s="3" t="s">
        <v>517</v>
      </c>
      <c r="G1779" s="3" t="s">
        <v>28</v>
      </c>
      <c r="H1779" s="2" t="s">
        <v>29</v>
      </c>
      <c r="I1779" s="2" t="s">
        <v>4289</v>
      </c>
      <c r="J1779" s="3" t="str">
        <f>HYPERLINK("https://www.boe.es/gazeta/dias/1824/01/20/pdfs/GMD-1824-9.pdf#page=4","Abrir facsímil")</f>
        <v>Abrir facsímil</v>
      </c>
      <c r="K1779" s="3" t="s">
        <v>31</v>
      </c>
    </row>
    <row r="1780" spans="1:11" ht="42" customHeight="1">
      <c r="A1780" s="2" t="s">
        <v>4290</v>
      </c>
      <c r="B1780" s="2" t="s">
        <v>4291</v>
      </c>
      <c r="C1780" s="2" t="s">
        <v>54</v>
      </c>
      <c r="D1780" s="2" t="s">
        <v>55</v>
      </c>
      <c r="E1780" s="5">
        <v>-27692</v>
      </c>
      <c r="F1780" s="3" t="s">
        <v>295</v>
      </c>
      <c r="G1780" s="3" t="s">
        <v>37</v>
      </c>
      <c r="H1780" s="2" t="s">
        <v>29</v>
      </c>
      <c r="I1780" s="2" t="s">
        <v>4292</v>
      </c>
      <c r="J1780" s="3" t="str">
        <f>HYPERLINK("https://www.boe.es/gazeta/dias/1824/03/06/pdfs/GMD-1824-30.pdf#page=3","Abrir facsímil")</f>
        <v>Abrir facsímil</v>
      </c>
      <c r="K1780" s="3" t="s">
        <v>31</v>
      </c>
    </row>
    <row r="1781" spans="1:11" ht="42" customHeight="1">
      <c r="A1781" s="2" t="s">
        <v>4293</v>
      </c>
      <c r="B1781" s="2" t="s">
        <v>4293</v>
      </c>
      <c r="C1781" s="2" t="s">
        <v>17</v>
      </c>
      <c r="D1781" s="2" t="s">
        <v>18</v>
      </c>
      <c r="E1781" s="5">
        <v>-27591</v>
      </c>
      <c r="F1781" s="3" t="s">
        <v>1542</v>
      </c>
      <c r="G1781" s="3" t="s">
        <v>28</v>
      </c>
      <c r="H1781" s="2" t="s">
        <v>29</v>
      </c>
      <c r="I1781" s="2" t="s">
        <v>4294</v>
      </c>
      <c r="J1781" s="3" t="str">
        <f>HYPERLINK("https://www.boe.es/gazeta/dias/1824/06/15/pdfs/GMD-1824-76.pdf#page=4","Abrir facsímil")</f>
        <v>Abrir facsímil</v>
      </c>
      <c r="K1781" s="3" t="s">
        <v>31</v>
      </c>
    </row>
    <row r="1782" spans="1:11" ht="42" customHeight="1">
      <c r="A1782" s="2" t="s">
        <v>4295</v>
      </c>
      <c r="B1782" s="2" t="s">
        <v>4295</v>
      </c>
      <c r="C1782" s="2" t="s">
        <v>54</v>
      </c>
      <c r="D1782" s="2" t="s">
        <v>55</v>
      </c>
      <c r="E1782" s="5">
        <v>-27412</v>
      </c>
      <c r="F1782" s="3" t="s">
        <v>73</v>
      </c>
      <c r="G1782" s="3" t="s">
        <v>28</v>
      </c>
      <c r="H1782" s="2" t="s">
        <v>29</v>
      </c>
      <c r="I1782" s="2" t="s">
        <v>4296</v>
      </c>
      <c r="J1782" s="3" t="str">
        <f>HYPERLINK("https://www.boe.es/gazeta/dias/1824/12/11/pdfs/GMD-1824-156.pdf#page=4","Abrir facsímil")</f>
        <v>Abrir facsímil</v>
      </c>
      <c r="K1782" s="3" t="s">
        <v>31</v>
      </c>
    </row>
    <row r="1783" spans="1:11" ht="42" customHeight="1">
      <c r="A1783" s="2" t="s">
        <v>4297</v>
      </c>
      <c r="B1783" s="2" t="s">
        <v>4297</v>
      </c>
      <c r="C1783" s="2" t="s">
        <v>34</v>
      </c>
      <c r="D1783" s="2" t="s">
        <v>35</v>
      </c>
      <c r="E1783" s="5">
        <v>-27724</v>
      </c>
      <c r="F1783" s="3" t="s">
        <v>708</v>
      </c>
      <c r="G1783" s="3" t="s">
        <v>1475</v>
      </c>
      <c r="H1783" s="2" t="s">
        <v>29</v>
      </c>
      <c r="I1783" s="2" t="s">
        <v>4298</v>
      </c>
      <c r="J1783" s="3" t="str">
        <f>HYPERLINK("https://www.boe.es/gazeta/dias/1824/02/03/pdfs/GMD-1824-16.pdf#page=4","Abrir facsímil")</f>
        <v>Abrir facsímil</v>
      </c>
      <c r="K1783" s="3" t="s">
        <v>31</v>
      </c>
    </row>
    <row r="1784" spans="1:11" ht="42" customHeight="1">
      <c r="A1784" s="2" t="s">
        <v>4297</v>
      </c>
      <c r="B1784" s="2" t="s">
        <v>4297</v>
      </c>
      <c r="C1784" s="2" t="s">
        <v>34</v>
      </c>
      <c r="D1784" s="2" t="s">
        <v>35</v>
      </c>
      <c r="E1784" s="5">
        <v>-27675</v>
      </c>
      <c r="F1784" s="3" t="s">
        <v>330</v>
      </c>
      <c r="G1784" s="3" t="s">
        <v>28</v>
      </c>
      <c r="H1784" s="2" t="s">
        <v>29</v>
      </c>
      <c r="I1784" s="2" t="s">
        <v>4299</v>
      </c>
      <c r="J1784" s="3" t="str">
        <f>HYPERLINK("https://www.boe.es/gazeta/dias/1824/03/23/pdfs/GMD-1824-38.pdf#page=4","Abrir facsímil")</f>
        <v>Abrir facsímil</v>
      </c>
      <c r="K1784" s="3" t="s">
        <v>31</v>
      </c>
    </row>
    <row r="1785" spans="1:11" ht="42" customHeight="1">
      <c r="A1785" s="2" t="s">
        <v>4297</v>
      </c>
      <c r="B1785" s="2" t="s">
        <v>4297</v>
      </c>
      <c r="C1785" s="2" t="s">
        <v>54</v>
      </c>
      <c r="D1785" s="2" t="s">
        <v>55</v>
      </c>
      <c r="E1785" s="5">
        <v>-27489</v>
      </c>
      <c r="F1785" s="3" t="s">
        <v>59</v>
      </c>
      <c r="G1785" s="3" t="s">
        <v>28</v>
      </c>
      <c r="H1785" s="2" t="s">
        <v>29</v>
      </c>
      <c r="I1785" s="2" t="s">
        <v>4300</v>
      </c>
      <c r="J1785" s="3" t="str">
        <f>HYPERLINK("https://www.boe.es/gazeta/dias/1824/09/25/pdfs/GMD-1824-123.pdf#page=4","Abrir facsímil")</f>
        <v>Abrir facsímil</v>
      </c>
      <c r="K1785" s="3" t="s">
        <v>31</v>
      </c>
    </row>
    <row r="1786" spans="1:11" ht="42" customHeight="1">
      <c r="A1786" s="2" t="s">
        <v>4301</v>
      </c>
      <c r="B1786" s="2" t="s">
        <v>4302</v>
      </c>
      <c r="C1786" s="2" t="s">
        <v>34</v>
      </c>
      <c r="D1786" s="2" t="s">
        <v>35</v>
      </c>
      <c r="E1786" s="5">
        <v>-27554</v>
      </c>
      <c r="F1786" s="3" t="s">
        <v>326</v>
      </c>
      <c r="G1786" s="3" t="s">
        <v>37</v>
      </c>
      <c r="H1786" s="2" t="s">
        <v>29</v>
      </c>
      <c r="I1786" s="2" t="s">
        <v>4303</v>
      </c>
      <c r="J1786" s="3" t="str">
        <f>HYPERLINK("https://www.boe.es/gazeta/dias/1824/07/22/pdfs/GMD-1824-92.pdf#page=3","Abrir facsímil")</f>
        <v>Abrir facsímil</v>
      </c>
      <c r="K1786" s="3" t="s">
        <v>31</v>
      </c>
    </row>
    <row r="1787" spans="1:11" ht="42" customHeight="1">
      <c r="A1787" s="2" t="s">
        <v>4304</v>
      </c>
      <c r="B1787" s="2" t="s">
        <v>4304</v>
      </c>
      <c r="C1787" s="2" t="s">
        <v>54</v>
      </c>
      <c r="D1787" s="2" t="s">
        <v>55</v>
      </c>
      <c r="E1787" s="5">
        <v>-27489</v>
      </c>
      <c r="F1787" s="3" t="s">
        <v>59</v>
      </c>
      <c r="G1787" s="3" t="s">
        <v>28</v>
      </c>
      <c r="H1787" s="2" t="s">
        <v>29</v>
      </c>
      <c r="I1787" s="2" t="s">
        <v>4305</v>
      </c>
      <c r="J1787" s="3" t="str">
        <f>HYPERLINK("https://www.boe.es/gazeta/dias/1824/09/25/pdfs/GMD-1824-123.pdf#page=4","Abrir facsímil")</f>
        <v>Abrir facsímil</v>
      </c>
      <c r="K1787" s="3" t="s">
        <v>31</v>
      </c>
    </row>
    <row r="1788" spans="1:11" ht="42" customHeight="1">
      <c r="A1788" s="2" t="s">
        <v>4304</v>
      </c>
      <c r="B1788" s="2" t="s">
        <v>4304</v>
      </c>
      <c r="C1788" s="2" t="s">
        <v>301</v>
      </c>
      <c r="D1788" s="2" t="s">
        <v>18</v>
      </c>
      <c r="E1788" s="5">
        <v>-27430</v>
      </c>
      <c r="F1788" s="3" t="s">
        <v>699</v>
      </c>
      <c r="G1788" s="3" t="s">
        <v>37</v>
      </c>
      <c r="H1788" s="2" t="s">
        <v>29</v>
      </c>
      <c r="I1788" s="2" t="s">
        <v>4306</v>
      </c>
      <c r="J1788" s="3" t="str">
        <f>HYPERLINK("https://www.boe.es/gazeta/dias/1824/11/23/pdfs/GMD-1824-148.pdf#page=3","Abrir facsímil")</f>
        <v>Abrir facsímil</v>
      </c>
      <c r="K1788" s="3" t="s">
        <v>31</v>
      </c>
    </row>
    <row r="1789" spans="1:11" ht="42" customHeight="1">
      <c r="A1789" s="2" t="s">
        <v>4307</v>
      </c>
      <c r="B1789" s="2" t="s">
        <v>4308</v>
      </c>
      <c r="C1789" s="2" t="s">
        <v>54</v>
      </c>
      <c r="D1789" s="2" t="s">
        <v>55</v>
      </c>
      <c r="E1789" s="5">
        <v>-27416</v>
      </c>
      <c r="F1789" s="3" t="s">
        <v>115</v>
      </c>
      <c r="G1789" s="3" t="s">
        <v>37</v>
      </c>
      <c r="H1789" s="2" t="s">
        <v>29</v>
      </c>
      <c r="I1789" s="2" t="s">
        <v>4309</v>
      </c>
      <c r="J1789" s="3" t="str">
        <f>HYPERLINK("https://www.boe.es/gazeta/dias/1824/12/07/pdfs/GMD-1824-154.pdf#page=3","Abrir facsímil")</f>
        <v>Abrir facsímil</v>
      </c>
      <c r="K1789" s="3" t="s">
        <v>31</v>
      </c>
    </row>
    <row r="1790" spans="1:11" ht="42" customHeight="1">
      <c r="A1790" s="2" t="s">
        <v>4310</v>
      </c>
      <c r="B1790" s="2" t="s">
        <v>4311</v>
      </c>
      <c r="C1790" s="2" t="s">
        <v>54</v>
      </c>
      <c r="D1790" s="2" t="s">
        <v>55</v>
      </c>
      <c r="E1790" s="5">
        <v>-27561</v>
      </c>
      <c r="F1790" s="3" t="s">
        <v>1291</v>
      </c>
      <c r="G1790" s="3" t="s">
        <v>104</v>
      </c>
      <c r="H1790" s="2" t="s">
        <v>21</v>
      </c>
      <c r="I1790" s="2" t="s">
        <v>4312</v>
      </c>
      <c r="J1790" s="3" t="str">
        <f>HYPERLINK("https://www.boe.es/gazeta/dias/1824/07/15/pdfs/GMD-1824-89.pdf#page=1","Abrir facsímil")</f>
        <v>Abrir facsímil</v>
      </c>
      <c r="K1790" s="3" t="s">
        <v>23</v>
      </c>
    </row>
    <row r="1791" spans="1:11" ht="42" customHeight="1">
      <c r="A1791" s="2" t="s">
        <v>4313</v>
      </c>
      <c r="B1791" s="2" t="s">
        <v>4313</v>
      </c>
      <c r="C1791" s="2" t="s">
        <v>26</v>
      </c>
      <c r="D1791" s="2" t="s">
        <v>18</v>
      </c>
      <c r="E1791" s="5">
        <v>-27547</v>
      </c>
      <c r="F1791" s="3" t="s">
        <v>156</v>
      </c>
      <c r="G1791" s="3" t="s">
        <v>28</v>
      </c>
      <c r="H1791" s="2" t="s">
        <v>29</v>
      </c>
      <c r="I1791" s="2" t="s">
        <v>4314</v>
      </c>
      <c r="J1791" s="3" t="str">
        <f>HYPERLINK("https://www.boe.es/gazeta/dias/1824/07/29/pdfs/GMD-1824-95.pdf#page=4","Abrir facsímil")</f>
        <v>Abrir facsímil</v>
      </c>
      <c r="K1791" s="3" t="s">
        <v>31</v>
      </c>
    </row>
    <row r="1792" spans="1:11" ht="42" customHeight="1">
      <c r="A1792" s="2" t="s">
        <v>4315</v>
      </c>
      <c r="B1792" s="2" t="s">
        <v>4315</v>
      </c>
      <c r="C1792" s="2" t="s">
        <v>54</v>
      </c>
      <c r="D1792" s="2" t="s">
        <v>55</v>
      </c>
      <c r="E1792" s="5">
        <v>-27398</v>
      </c>
      <c r="F1792" s="3" t="s">
        <v>387</v>
      </c>
      <c r="G1792" s="3" t="s">
        <v>37</v>
      </c>
      <c r="H1792" s="2" t="s">
        <v>29</v>
      </c>
      <c r="I1792" s="2" t="s">
        <v>4316</v>
      </c>
      <c r="J1792" s="3" t="str">
        <f>HYPERLINK("https://www.boe.es/gazeta/dias/1824/12/25/pdfs/GMD-1824-162.pdf#page=3","Abrir facsímil")</f>
        <v>Abrir facsímil</v>
      </c>
      <c r="K1792" s="3" t="s">
        <v>31</v>
      </c>
    </row>
    <row r="1793" spans="1:11" ht="42" customHeight="1">
      <c r="A1793" s="2" t="s">
        <v>4317</v>
      </c>
      <c r="B1793" s="2" t="s">
        <v>4318</v>
      </c>
      <c r="C1793" s="2" t="s">
        <v>17</v>
      </c>
      <c r="D1793" s="2" t="s">
        <v>18</v>
      </c>
      <c r="E1793" s="5">
        <v>-27405</v>
      </c>
      <c r="F1793" s="3" t="s">
        <v>165</v>
      </c>
      <c r="G1793" s="3" t="s">
        <v>37</v>
      </c>
      <c r="H1793" s="2" t="s">
        <v>29</v>
      </c>
      <c r="I1793" s="2" t="s">
        <v>4319</v>
      </c>
      <c r="J1793" s="3" t="str">
        <f>HYPERLINK("https://www.boe.es/gazeta/dias/1824/12/18/pdfs/GMD-1824-159.pdf#page=3","Abrir facsímil")</f>
        <v>Abrir facsímil</v>
      </c>
      <c r="K1793" s="3" t="s">
        <v>31</v>
      </c>
    </row>
    <row r="1794" spans="1:11" ht="42" customHeight="1">
      <c r="A1794" s="2" t="s">
        <v>4320</v>
      </c>
      <c r="B1794" s="2" t="s">
        <v>4320</v>
      </c>
      <c r="C1794" s="2" t="s">
        <v>54</v>
      </c>
      <c r="D1794" s="2" t="s">
        <v>55</v>
      </c>
      <c r="E1794" s="5">
        <v>-27521</v>
      </c>
      <c r="F1794" s="3" t="s">
        <v>930</v>
      </c>
      <c r="G1794" s="3" t="s">
        <v>90</v>
      </c>
      <c r="H1794" s="2" t="s">
        <v>29</v>
      </c>
      <c r="I1794" s="2" t="s">
        <v>4321</v>
      </c>
      <c r="J1794" s="3" t="str">
        <f>HYPERLINK("https://www.boe.es/gazeta/dias/1824/08/24/pdfs/GMD-1824-106.pdf#page=2","Abrir facsímil")</f>
        <v>Abrir facsímil</v>
      </c>
      <c r="K1794" s="3" t="s">
        <v>31</v>
      </c>
    </row>
    <row r="1795" spans="1:11" ht="42" customHeight="1">
      <c r="A1795" s="2" t="s">
        <v>4322</v>
      </c>
      <c r="B1795" s="2" t="s">
        <v>4322</v>
      </c>
      <c r="C1795" s="2" t="s">
        <v>54</v>
      </c>
      <c r="D1795" s="2" t="s">
        <v>55</v>
      </c>
      <c r="E1795" s="5">
        <v>-27545</v>
      </c>
      <c r="F1795" s="3" t="s">
        <v>685</v>
      </c>
      <c r="G1795" s="3" t="s">
        <v>90</v>
      </c>
      <c r="H1795" s="2" t="s">
        <v>29</v>
      </c>
      <c r="I1795" s="2" t="s">
        <v>4323</v>
      </c>
      <c r="J1795" s="3" t="str">
        <f>HYPERLINK("https://www.boe.es/gazeta/dias/1824/07/31/pdfs/GMD-1824-96.pdf#page=2","Abrir facsímil")</f>
        <v>Abrir facsímil</v>
      </c>
      <c r="K1795" s="3" t="s">
        <v>31</v>
      </c>
    </row>
    <row r="1796" spans="1:11" ht="42" customHeight="1">
      <c r="A1796" s="2" t="s">
        <v>4324</v>
      </c>
      <c r="B1796" s="2" t="s">
        <v>4325</v>
      </c>
      <c r="C1796" s="2" t="s">
        <v>54</v>
      </c>
      <c r="D1796" s="2" t="s">
        <v>55</v>
      </c>
      <c r="E1796" s="5">
        <v>-27596</v>
      </c>
      <c r="F1796" s="3" t="s">
        <v>205</v>
      </c>
      <c r="G1796" s="3" t="s">
        <v>37</v>
      </c>
      <c r="H1796" s="2" t="s">
        <v>29</v>
      </c>
      <c r="I1796" s="2" t="s">
        <v>4326</v>
      </c>
      <c r="J1796" s="3" t="str">
        <f>HYPERLINK("https://www.boe.es/gazeta/dias/1824/06/10/pdfs/GMD-1824-74.pdf#page=3","Abrir facsímil")</f>
        <v>Abrir facsímil</v>
      </c>
      <c r="K1796" s="3" t="s">
        <v>31</v>
      </c>
    </row>
    <row r="1797" spans="1:11" ht="42" customHeight="1">
      <c r="A1797" s="2" t="s">
        <v>4327</v>
      </c>
      <c r="B1797" s="2" t="s">
        <v>4327</v>
      </c>
      <c r="C1797" s="2" t="s">
        <v>54</v>
      </c>
      <c r="D1797" s="2" t="s">
        <v>55</v>
      </c>
      <c r="E1797" s="5">
        <v>-27582</v>
      </c>
      <c r="F1797" s="3" t="s">
        <v>123</v>
      </c>
      <c r="G1797" s="3" t="s">
        <v>37</v>
      </c>
      <c r="H1797" s="2" t="s">
        <v>29</v>
      </c>
      <c r="I1797" s="2" t="s">
        <v>4328</v>
      </c>
      <c r="J1797" s="3" t="str">
        <f>HYPERLINK("https://www.boe.es/gazeta/dias/1824/06/24/pdfs/GMD-1824-80.pdf#page=3","Abrir facsímil")</f>
        <v>Abrir facsímil</v>
      </c>
      <c r="K1797" s="3" t="s">
        <v>31</v>
      </c>
    </row>
    <row r="1798" spans="1:11" ht="42" customHeight="1">
      <c r="A1798" s="2" t="s">
        <v>4329</v>
      </c>
      <c r="B1798" s="2" t="s">
        <v>4330</v>
      </c>
      <c r="C1798" s="2" t="s">
        <v>54</v>
      </c>
      <c r="D1798" s="2" t="s">
        <v>55</v>
      </c>
      <c r="E1798" s="5">
        <v>-27561</v>
      </c>
      <c r="F1798" s="3" t="s">
        <v>1291</v>
      </c>
      <c r="G1798" s="3" t="s">
        <v>28</v>
      </c>
      <c r="H1798" s="2" t="s">
        <v>29</v>
      </c>
      <c r="I1798" s="2" t="s">
        <v>4331</v>
      </c>
      <c r="J1798" s="3" t="str">
        <f>HYPERLINK("https://www.boe.es/gazeta/dias/1824/07/15/pdfs/GMD-1824-89.pdf#page=4","Abrir facsímil")</f>
        <v>Abrir facsímil</v>
      </c>
      <c r="K1798" s="3" t="s">
        <v>31</v>
      </c>
    </row>
    <row r="1799" spans="1:11" ht="42" customHeight="1">
      <c r="A1799" s="2" t="s">
        <v>4332</v>
      </c>
      <c r="B1799" s="2" t="s">
        <v>4333</v>
      </c>
      <c r="C1799" s="2" t="s">
        <v>54</v>
      </c>
      <c r="D1799" s="2" t="s">
        <v>55</v>
      </c>
      <c r="E1799" s="5">
        <v>-27496</v>
      </c>
      <c r="F1799" s="3" t="s">
        <v>1377</v>
      </c>
      <c r="G1799" s="3" t="s">
        <v>28</v>
      </c>
      <c r="H1799" s="2" t="s">
        <v>29</v>
      </c>
      <c r="I1799" s="2" t="s">
        <v>4334</v>
      </c>
      <c r="J1799" s="3" t="str">
        <f>HYPERLINK("https://www.boe.es/gazeta/dias/1824/09/18/pdfs/GMD-1824-120.pdf#page=4","Abrir facsímil")</f>
        <v>Abrir facsímil</v>
      </c>
      <c r="K1799" s="3" t="s">
        <v>31</v>
      </c>
    </row>
    <row r="1800" spans="1:11" ht="42" customHeight="1">
      <c r="A1800" s="2" t="s">
        <v>4335</v>
      </c>
      <c r="B1800" s="2" t="s">
        <v>4336</v>
      </c>
      <c r="C1800" s="2" t="s">
        <v>54</v>
      </c>
      <c r="D1800" s="2" t="s">
        <v>55</v>
      </c>
      <c r="E1800" s="5">
        <v>-27605</v>
      </c>
      <c r="F1800" s="3" t="s">
        <v>1168</v>
      </c>
      <c r="G1800" s="3" t="s">
        <v>37</v>
      </c>
      <c r="H1800" s="2" t="s">
        <v>29</v>
      </c>
      <c r="I1800" s="2" t="s">
        <v>4337</v>
      </c>
      <c r="J1800" s="3" t="str">
        <f>HYPERLINK("https://www.boe.es/gazeta/dias/1824/06/01/pdfs/GMD-1824-70.pdf#page=3","Abrir facsímil")</f>
        <v>Abrir facsímil</v>
      </c>
      <c r="K1800" s="3" t="s">
        <v>31</v>
      </c>
    </row>
    <row r="1801" spans="1:11" ht="42" customHeight="1">
      <c r="A1801" s="2" t="s">
        <v>4338</v>
      </c>
      <c r="B1801" s="2" t="s">
        <v>4339</v>
      </c>
      <c r="C1801" s="2" t="s">
        <v>26</v>
      </c>
      <c r="D1801" s="2" t="s">
        <v>18</v>
      </c>
      <c r="E1801" s="5">
        <v>-27589</v>
      </c>
      <c r="F1801" s="3" t="s">
        <v>311</v>
      </c>
      <c r="G1801" s="3" t="s">
        <v>28</v>
      </c>
      <c r="H1801" s="2" t="s">
        <v>21</v>
      </c>
      <c r="I1801" s="2" t="s">
        <v>4340</v>
      </c>
      <c r="J1801" s="3" t="str">
        <f>HYPERLINK("https://www.boe.es/gazeta/dias/1824/06/17/pdfs/GMD-1824-77.pdf#page=4","Abrir facsímil")</f>
        <v>Abrir facsímil</v>
      </c>
      <c r="K1801" s="3" t="s">
        <v>23</v>
      </c>
    </row>
    <row r="1802" spans="1:11" ht="42" customHeight="1">
      <c r="A1802" s="2" t="s">
        <v>4341</v>
      </c>
      <c r="B1802" s="2" t="s">
        <v>4342</v>
      </c>
      <c r="C1802" s="2" t="s">
        <v>26</v>
      </c>
      <c r="D1802" s="2" t="s">
        <v>18</v>
      </c>
      <c r="E1802" s="5">
        <v>-27393</v>
      </c>
      <c r="F1802" s="3" t="s">
        <v>148</v>
      </c>
      <c r="G1802" s="3" t="s">
        <v>37</v>
      </c>
      <c r="H1802" s="2" t="s">
        <v>29</v>
      </c>
      <c r="I1802" s="2" t="s">
        <v>4343</v>
      </c>
      <c r="J1802" s="3" t="str">
        <f>HYPERLINK("https://www.boe.es/gazeta/dias/1824/12/30/pdfs/GMD-1824-164.pdf#page=3","Abrir facsímil")</f>
        <v>Abrir facsímil</v>
      </c>
      <c r="K1802" s="3" t="s">
        <v>31</v>
      </c>
    </row>
    <row r="1803" spans="1:11" ht="42" customHeight="1">
      <c r="A1803" s="2" t="s">
        <v>4344</v>
      </c>
      <c r="B1803" s="2" t="s">
        <v>4345</v>
      </c>
      <c r="C1803" s="2" t="s">
        <v>54</v>
      </c>
      <c r="D1803" s="2" t="s">
        <v>55</v>
      </c>
      <c r="E1803" s="5">
        <v>-27409</v>
      </c>
      <c r="F1803" s="3" t="s">
        <v>85</v>
      </c>
      <c r="G1803" s="3" t="s">
        <v>28</v>
      </c>
      <c r="H1803" s="2" t="s">
        <v>29</v>
      </c>
      <c r="I1803" s="2" t="s">
        <v>4346</v>
      </c>
      <c r="J1803" s="3" t="str">
        <f>HYPERLINK("https://www.boe.es/gazeta/dias/1824/12/14/pdfs/GMD-1824-157.pdf#page=4","Abrir facsímil")</f>
        <v>Abrir facsímil</v>
      </c>
      <c r="K1803" s="3" t="s">
        <v>31</v>
      </c>
    </row>
    <row r="1804" spans="1:11" ht="42" customHeight="1">
      <c r="A1804" s="2" t="s">
        <v>4347</v>
      </c>
      <c r="B1804" s="2" t="s">
        <v>4348</v>
      </c>
      <c r="C1804" s="2" t="s">
        <v>17</v>
      </c>
      <c r="D1804" s="2" t="s">
        <v>18</v>
      </c>
      <c r="E1804" s="5">
        <v>-27706</v>
      </c>
      <c r="F1804" s="3" t="s">
        <v>211</v>
      </c>
      <c r="G1804" s="3" t="s">
        <v>212</v>
      </c>
      <c r="H1804" s="2" t="s">
        <v>29</v>
      </c>
      <c r="I1804" s="2" t="s">
        <v>4349</v>
      </c>
      <c r="J1804" s="3" t="str">
        <f>HYPERLINK("https://www.boe.es/gazeta/dias/1824/02/21/pdfs/GMD-1824-24.pdf#page=6","Abrir facsímil")</f>
        <v>Abrir facsímil</v>
      </c>
      <c r="K1804" s="3" t="s">
        <v>31</v>
      </c>
    </row>
    <row r="1805" spans="1:11" ht="42" customHeight="1">
      <c r="A1805" s="2" t="s">
        <v>4350</v>
      </c>
      <c r="B1805" s="2" t="s">
        <v>4351</v>
      </c>
      <c r="C1805" s="2" t="s">
        <v>17</v>
      </c>
      <c r="D1805" s="2" t="s">
        <v>18</v>
      </c>
      <c r="E1805" s="5">
        <v>-27419</v>
      </c>
      <c r="F1805" s="3" t="s">
        <v>1180</v>
      </c>
      <c r="G1805" s="3" t="s">
        <v>90</v>
      </c>
      <c r="H1805" s="2" t="s">
        <v>29</v>
      </c>
      <c r="I1805" s="2" t="s">
        <v>4352</v>
      </c>
      <c r="J1805" s="3" t="str">
        <f>HYPERLINK("https://www.boe.es/gazeta/dias/1824/12/04/pdfs/GMD-1824-153.pdf#page=2","Abrir facsímil")</f>
        <v>Abrir facsímil</v>
      </c>
      <c r="K1805" s="3" t="s">
        <v>31</v>
      </c>
    </row>
    <row r="1806" spans="1:11" ht="42" customHeight="1">
      <c r="A1806" s="2" t="s">
        <v>4353</v>
      </c>
      <c r="B1806" s="2" t="s">
        <v>4354</v>
      </c>
      <c r="C1806" s="2" t="s">
        <v>54</v>
      </c>
      <c r="D1806" s="2" t="s">
        <v>55</v>
      </c>
      <c r="E1806" s="5">
        <v>-27713</v>
      </c>
      <c r="F1806" s="3" t="s">
        <v>371</v>
      </c>
      <c r="G1806" s="3" t="s">
        <v>37</v>
      </c>
      <c r="H1806" s="2" t="s">
        <v>29</v>
      </c>
      <c r="I1806" s="2" t="s">
        <v>4355</v>
      </c>
      <c r="J1806" s="3" t="str">
        <f>HYPERLINK("https://www.boe.es/gazeta/dias/1824/02/14/pdfs/GMD-1824-21.pdf#page=3","Abrir facsímil")</f>
        <v>Abrir facsímil</v>
      </c>
      <c r="K1806" s="3" t="s">
        <v>31</v>
      </c>
    </row>
    <row r="1807" spans="1:11" ht="42" customHeight="1">
      <c r="A1807" s="2" t="s">
        <v>4353</v>
      </c>
      <c r="B1807" s="2" t="s">
        <v>4354</v>
      </c>
      <c r="C1807" s="2" t="s">
        <v>54</v>
      </c>
      <c r="D1807" s="2" t="s">
        <v>55</v>
      </c>
      <c r="E1807" s="5">
        <v>-27668</v>
      </c>
      <c r="F1807" s="3" t="s">
        <v>333</v>
      </c>
      <c r="G1807" s="3" t="s">
        <v>37</v>
      </c>
      <c r="H1807" s="2" t="s">
        <v>29</v>
      </c>
      <c r="I1807" s="2" t="s">
        <v>4356</v>
      </c>
      <c r="J1807" s="3" t="str">
        <f>HYPERLINK("https://www.boe.es/gazeta/dias/1824/03/30/pdfs/GMD-1824-42.pdf#page=3","Abrir facsímil")</f>
        <v>Abrir facsímil</v>
      </c>
      <c r="K1807" s="3" t="s">
        <v>31</v>
      </c>
    </row>
    <row r="1808" spans="1:11" ht="42" customHeight="1">
      <c r="A1808" s="2" t="s">
        <v>4357</v>
      </c>
      <c r="B1808" s="2" t="s">
        <v>4357</v>
      </c>
      <c r="C1808" s="2" t="s">
        <v>17</v>
      </c>
      <c r="D1808" s="2" t="s">
        <v>18</v>
      </c>
      <c r="E1808" s="5">
        <v>-27587</v>
      </c>
      <c r="F1808" s="3" t="s">
        <v>1500</v>
      </c>
      <c r="G1808" s="3" t="s">
        <v>37</v>
      </c>
      <c r="H1808" s="2" t="s">
        <v>29</v>
      </c>
      <c r="I1808" s="2" t="s">
        <v>4358</v>
      </c>
      <c r="J1808" s="3" t="str">
        <f>HYPERLINK("https://www.boe.es/gazeta/dias/1824/06/19/pdfs/GMD-1824-78.pdf#page=3","Abrir facsímil")</f>
        <v>Abrir facsímil</v>
      </c>
      <c r="K1808" s="3" t="s">
        <v>31</v>
      </c>
    </row>
    <row r="1809" spans="1:11" ht="42" customHeight="1">
      <c r="A1809" s="2" t="s">
        <v>4359</v>
      </c>
      <c r="B1809" s="2" t="s">
        <v>4360</v>
      </c>
      <c r="C1809" s="2" t="s">
        <v>34</v>
      </c>
      <c r="D1809" s="2" t="s">
        <v>35</v>
      </c>
      <c r="E1809" s="5">
        <v>-27554</v>
      </c>
      <c r="F1809" s="3" t="s">
        <v>326</v>
      </c>
      <c r="G1809" s="3" t="s">
        <v>37</v>
      </c>
      <c r="H1809" s="2" t="s">
        <v>29</v>
      </c>
      <c r="I1809" s="2" t="s">
        <v>4361</v>
      </c>
      <c r="J1809" s="3" t="str">
        <f>HYPERLINK("https://www.boe.es/gazeta/dias/1824/07/22/pdfs/GMD-1824-92.pdf#page=3","Abrir facsímil")</f>
        <v>Abrir facsímil</v>
      </c>
      <c r="K1809" s="3" t="s">
        <v>31</v>
      </c>
    </row>
    <row r="1810" spans="1:11" ht="42" customHeight="1">
      <c r="A1810" s="2" t="s">
        <v>4362</v>
      </c>
      <c r="B1810" s="2" t="s">
        <v>4363</v>
      </c>
      <c r="C1810" s="2" t="s">
        <v>17</v>
      </c>
      <c r="D1810" s="2" t="s">
        <v>18</v>
      </c>
      <c r="E1810" s="5">
        <v>-27428</v>
      </c>
      <c r="F1810" s="3" t="s">
        <v>81</v>
      </c>
      <c r="G1810" s="3" t="s">
        <v>37</v>
      </c>
      <c r="H1810" s="2" t="s">
        <v>29</v>
      </c>
      <c r="I1810" s="2" t="s">
        <v>4364</v>
      </c>
      <c r="J1810" s="3" t="str">
        <f>HYPERLINK("https://www.boe.es/gazeta/dias/1824/11/25/pdfs/GMD-1824-149.pdf#page=3","Abrir facsímil")</f>
        <v>Abrir facsímil</v>
      </c>
      <c r="K1810" s="3" t="s">
        <v>31</v>
      </c>
    </row>
    <row r="1811" spans="1:11" ht="42" customHeight="1">
      <c r="A1811" s="2" t="s">
        <v>4365</v>
      </c>
      <c r="B1811" s="2" t="s">
        <v>4366</v>
      </c>
      <c r="C1811" s="2" t="s">
        <v>34</v>
      </c>
      <c r="D1811" s="2" t="s">
        <v>35</v>
      </c>
      <c r="E1811" s="5">
        <v>-27589</v>
      </c>
      <c r="F1811" s="3" t="s">
        <v>311</v>
      </c>
      <c r="G1811" s="3" t="s">
        <v>104</v>
      </c>
      <c r="H1811" s="2" t="s">
        <v>21</v>
      </c>
      <c r="I1811" s="2" t="s">
        <v>4367</v>
      </c>
      <c r="J1811" s="3" t="str">
        <f>HYPERLINK("https://www.boe.es/gazeta/dias/1824/06/17/pdfs/GMD-1824-77.pdf#page=1","Abrir facsímil")</f>
        <v>Abrir facsímil</v>
      </c>
      <c r="K1811" s="3" t="s">
        <v>23</v>
      </c>
    </row>
    <row r="1812" spans="1:11" ht="42" customHeight="1">
      <c r="A1812" s="2" t="s">
        <v>4368</v>
      </c>
      <c r="B1812" s="2" t="s">
        <v>4369</v>
      </c>
      <c r="C1812" s="2" t="s">
        <v>54</v>
      </c>
      <c r="D1812" s="2" t="s">
        <v>55</v>
      </c>
      <c r="E1812" s="5">
        <v>-27444</v>
      </c>
      <c r="F1812" s="3" t="s">
        <v>1134</v>
      </c>
      <c r="G1812" s="3" t="s">
        <v>28</v>
      </c>
      <c r="H1812" s="2" t="s">
        <v>29</v>
      </c>
      <c r="I1812" s="2" t="s">
        <v>4370</v>
      </c>
      <c r="J1812" s="3" t="str">
        <f>HYPERLINK("https://www.boe.es/gazeta/dias/1824/11/09/pdfs/GMD-1824-142.pdf#page=4","Abrir facsímil")</f>
        <v>Abrir facsímil</v>
      </c>
      <c r="K1812" s="3" t="s">
        <v>31</v>
      </c>
    </row>
    <row r="1813" spans="1:11" ht="42" customHeight="1">
      <c r="A1813" s="2" t="s">
        <v>4371</v>
      </c>
      <c r="B1813" s="2" t="s">
        <v>4371</v>
      </c>
      <c r="C1813" s="2" t="s">
        <v>54</v>
      </c>
      <c r="D1813" s="2" t="s">
        <v>55</v>
      </c>
      <c r="E1813" s="5">
        <v>-27440</v>
      </c>
      <c r="F1813" s="3" t="s">
        <v>127</v>
      </c>
      <c r="G1813" s="3" t="s">
        <v>128</v>
      </c>
      <c r="H1813" s="2" t="s">
        <v>29</v>
      </c>
      <c r="I1813" s="2" t="s">
        <v>4372</v>
      </c>
      <c r="J1813" s="3" t="str">
        <f>HYPERLINK("https://www.boe.es/gazeta/dias/1824/11/13/pdfs/GMD-1824-144.pdf#page=3","Abrir facsímil")</f>
        <v>Abrir facsímil</v>
      </c>
      <c r="K1813" s="3" t="s">
        <v>31</v>
      </c>
    </row>
    <row r="1814" spans="1:11" ht="42" customHeight="1">
      <c r="A1814" s="2" t="s">
        <v>4373</v>
      </c>
      <c r="B1814" s="2" t="s">
        <v>4373</v>
      </c>
      <c r="C1814" s="2" t="s">
        <v>54</v>
      </c>
      <c r="D1814" s="2" t="s">
        <v>55</v>
      </c>
      <c r="E1814" s="5">
        <v>-27631</v>
      </c>
      <c r="F1814" s="3" t="s">
        <v>322</v>
      </c>
      <c r="G1814" s="3" t="s">
        <v>37</v>
      </c>
      <c r="H1814" s="2" t="s">
        <v>29</v>
      </c>
      <c r="I1814" s="2" t="s">
        <v>4374</v>
      </c>
      <c r="J1814" s="3" t="str">
        <f>HYPERLINK("https://www.boe.es/gazeta/dias/1824/05/06/pdfs/GMD-1824-58.pdf#page=3","Abrir facsímil")</f>
        <v>Abrir facsímil</v>
      </c>
      <c r="K1814" s="3" t="s">
        <v>31</v>
      </c>
    </row>
    <row r="1815" spans="1:11" ht="42" customHeight="1">
      <c r="A1815" s="2" t="s">
        <v>4375</v>
      </c>
      <c r="B1815" s="2" t="s">
        <v>4376</v>
      </c>
      <c r="C1815" s="2" t="s">
        <v>155</v>
      </c>
      <c r="D1815" s="2" t="s">
        <v>18</v>
      </c>
      <c r="E1815" s="5">
        <v>-27416</v>
      </c>
      <c r="F1815" s="3" t="s">
        <v>115</v>
      </c>
      <c r="G1815" s="3" t="s">
        <v>37</v>
      </c>
      <c r="H1815" s="2" t="s">
        <v>29</v>
      </c>
      <c r="I1815" s="2" t="s">
        <v>4377</v>
      </c>
      <c r="J1815" s="3" t="str">
        <f>HYPERLINK("https://www.boe.es/gazeta/dias/1824/12/07/pdfs/GMD-1824-154.pdf#page=3","Abrir facsímil")</f>
        <v>Abrir facsímil</v>
      </c>
      <c r="K1815" s="3" t="s">
        <v>31</v>
      </c>
    </row>
    <row r="1816" spans="1:11" ht="42" customHeight="1">
      <c r="A1816" s="2" t="s">
        <v>4378</v>
      </c>
      <c r="B1816" s="2" t="s">
        <v>4379</v>
      </c>
      <c r="C1816" s="2" t="s">
        <v>26</v>
      </c>
      <c r="D1816" s="2" t="s">
        <v>18</v>
      </c>
      <c r="E1816" s="5">
        <v>-27538</v>
      </c>
      <c r="F1816" s="3" t="s">
        <v>142</v>
      </c>
      <c r="G1816" s="3" t="s">
        <v>28</v>
      </c>
      <c r="H1816" s="2" t="s">
        <v>29</v>
      </c>
      <c r="I1816" s="2" t="s">
        <v>4380</v>
      </c>
      <c r="J1816" s="3" t="str">
        <f>HYPERLINK("https://www.boe.es/gazeta/dias/1824/08/07/pdfs/GMD-1824-99.pdf#page=4","Abrir facsímil")</f>
        <v>Abrir facsímil</v>
      </c>
      <c r="K1816" s="3" t="s">
        <v>31</v>
      </c>
    </row>
    <row r="1817" spans="1:11" ht="42" customHeight="1">
      <c r="A1817" s="2" t="s">
        <v>4381</v>
      </c>
      <c r="B1817" s="2" t="s">
        <v>4382</v>
      </c>
      <c r="C1817" s="2" t="s">
        <v>301</v>
      </c>
      <c r="D1817" s="2" t="s">
        <v>18</v>
      </c>
      <c r="E1817" s="5">
        <v>-27519</v>
      </c>
      <c r="F1817" s="3" t="s">
        <v>766</v>
      </c>
      <c r="G1817" s="3" t="s">
        <v>37</v>
      </c>
      <c r="H1817" s="2" t="s">
        <v>29</v>
      </c>
      <c r="I1817" s="2" t="s">
        <v>4383</v>
      </c>
      <c r="J1817" s="3" t="str">
        <f>HYPERLINK("https://www.boe.es/gazeta/dias/1824/08/26/pdfs/GMD-1824-109.pdf#page=3","Abrir facsímil")</f>
        <v>Abrir facsímil</v>
      </c>
      <c r="K1817" s="3" t="s">
        <v>31</v>
      </c>
    </row>
    <row r="1818" spans="1:11" ht="42" customHeight="1">
      <c r="A1818" s="2" t="s">
        <v>4384</v>
      </c>
      <c r="B1818" s="2" t="s">
        <v>4385</v>
      </c>
      <c r="C1818" s="2" t="s">
        <v>26</v>
      </c>
      <c r="D1818" s="2" t="s">
        <v>18</v>
      </c>
      <c r="E1818" s="5">
        <v>-27727</v>
      </c>
      <c r="F1818" s="3" t="s">
        <v>452</v>
      </c>
      <c r="G1818" s="3" t="s">
        <v>28</v>
      </c>
      <c r="H1818" s="2" t="s">
        <v>29</v>
      </c>
      <c r="I1818" s="2" t="s">
        <v>4386</v>
      </c>
      <c r="J1818" s="3" t="str">
        <f>HYPERLINK("https://www.boe.es/gazeta/dias/1824/01/31/pdfs/GMD-1824-14.pdf#page=4","Abrir facsímil")</f>
        <v>Abrir facsímil</v>
      </c>
      <c r="K1818" s="3" t="s">
        <v>31</v>
      </c>
    </row>
    <row r="1819" spans="1:11" ht="42" customHeight="1">
      <c r="A1819" s="2" t="s">
        <v>4387</v>
      </c>
      <c r="B1819" s="2" t="s">
        <v>4387</v>
      </c>
      <c r="C1819" s="2" t="s">
        <v>54</v>
      </c>
      <c r="D1819" s="2" t="s">
        <v>55</v>
      </c>
      <c r="E1819" s="5">
        <v>-27631</v>
      </c>
      <c r="F1819" s="3" t="s">
        <v>322</v>
      </c>
      <c r="G1819" s="3" t="s">
        <v>37</v>
      </c>
      <c r="H1819" s="2" t="s">
        <v>29</v>
      </c>
      <c r="I1819" s="2" t="s">
        <v>4388</v>
      </c>
      <c r="J1819" s="3" t="str">
        <f>HYPERLINK("https://www.boe.es/gazeta/dias/1824/05/06/pdfs/GMD-1824-58.pdf#page=3","Abrir facsímil")</f>
        <v>Abrir facsímil</v>
      </c>
      <c r="K1819" s="3" t="s">
        <v>31</v>
      </c>
    </row>
    <row r="1820" spans="1:11" ht="42" customHeight="1">
      <c r="A1820" s="2" t="s">
        <v>4389</v>
      </c>
      <c r="B1820" s="2" t="s">
        <v>4390</v>
      </c>
      <c r="C1820" s="2" t="s">
        <v>54</v>
      </c>
      <c r="D1820" s="2" t="s">
        <v>55</v>
      </c>
      <c r="E1820" s="5">
        <v>-27456</v>
      </c>
      <c r="F1820" s="3" t="s">
        <v>119</v>
      </c>
      <c r="G1820" s="3" t="s">
        <v>90</v>
      </c>
      <c r="H1820" s="2" t="s">
        <v>29</v>
      </c>
      <c r="I1820" s="2" t="s">
        <v>4391</v>
      </c>
      <c r="J1820" s="3" t="str">
        <f>HYPERLINK("https://www.boe.es/gazeta/dias/1824/10/28/pdfs/GMD-1824-137.pdf#page=2","Abrir facsímil")</f>
        <v>Abrir facsímil</v>
      </c>
      <c r="K1820" s="3" t="s">
        <v>31</v>
      </c>
    </row>
    <row r="1821" spans="1:11" ht="42" customHeight="1">
      <c r="A1821" s="2" t="s">
        <v>4392</v>
      </c>
      <c r="B1821" s="2" t="s">
        <v>4393</v>
      </c>
      <c r="C1821" s="2" t="s">
        <v>54</v>
      </c>
      <c r="D1821" s="2" t="s">
        <v>55</v>
      </c>
      <c r="E1821" s="5">
        <v>-27734</v>
      </c>
      <c r="F1821" s="3" t="s">
        <v>449</v>
      </c>
      <c r="G1821" s="3" t="s">
        <v>90</v>
      </c>
      <c r="H1821" s="2" t="s">
        <v>29</v>
      </c>
      <c r="I1821" s="2" t="s">
        <v>4394</v>
      </c>
      <c r="J1821" s="3" t="str">
        <f>HYPERLINK("https://www.boe.es/gazeta/dias/1824/01/24/pdfs/GMD-1824-11.pdf#page=2","Abrir facsímil")</f>
        <v>Abrir facsímil</v>
      </c>
      <c r="K1821" s="3" t="s">
        <v>31</v>
      </c>
    </row>
    <row r="1822" spans="1:11" ht="42" customHeight="1">
      <c r="A1822" s="2" t="s">
        <v>4395</v>
      </c>
      <c r="B1822" s="2" t="s">
        <v>4396</v>
      </c>
      <c r="C1822" s="2" t="s">
        <v>54</v>
      </c>
      <c r="D1822" s="2" t="s">
        <v>55</v>
      </c>
      <c r="E1822" s="5">
        <v>-27652</v>
      </c>
      <c r="F1822" s="3" t="s">
        <v>692</v>
      </c>
      <c r="G1822" s="3" t="s">
        <v>90</v>
      </c>
      <c r="H1822" s="2" t="s">
        <v>29</v>
      </c>
      <c r="I1822" s="2" t="s">
        <v>4397</v>
      </c>
      <c r="J1822" s="3" t="str">
        <f>HYPERLINK("https://www.boe.es/gazeta/dias/1824/04/15/pdfs/GMD-1824-49.pdf#page=2","Abrir facsímil")</f>
        <v>Abrir facsímil</v>
      </c>
      <c r="K1822" s="3" t="s">
        <v>31</v>
      </c>
    </row>
    <row r="1823" spans="1:11" ht="42" customHeight="1">
      <c r="A1823" s="2" t="s">
        <v>4398</v>
      </c>
      <c r="B1823" s="2" t="s">
        <v>4399</v>
      </c>
      <c r="C1823" s="2" t="s">
        <v>54</v>
      </c>
      <c r="D1823" s="2" t="s">
        <v>55</v>
      </c>
      <c r="E1823" s="5">
        <v>-27493</v>
      </c>
      <c r="F1823" s="3" t="s">
        <v>63</v>
      </c>
      <c r="G1823" s="3" t="s">
        <v>64</v>
      </c>
      <c r="H1823" s="2" t="s">
        <v>29</v>
      </c>
      <c r="I1823" s="2" t="s">
        <v>4400</v>
      </c>
      <c r="J1823" s="3" t="str">
        <f>HYPERLINK("https://www.boe.es/gazeta/dias/1824/09/21/pdfs/GMD-1824-121.pdf#page=3","Abrir facsímil")</f>
        <v>Abrir facsímil</v>
      </c>
      <c r="K1823" s="3" t="s">
        <v>31</v>
      </c>
    </row>
    <row r="1824" spans="1:11" ht="42" customHeight="1">
      <c r="A1824" s="2" t="s">
        <v>4401</v>
      </c>
      <c r="B1824" s="2" t="s">
        <v>4402</v>
      </c>
      <c r="C1824" s="2" t="s">
        <v>54</v>
      </c>
      <c r="D1824" s="2" t="s">
        <v>55</v>
      </c>
      <c r="E1824" s="5">
        <v>-27591</v>
      </c>
      <c r="F1824" s="3" t="s">
        <v>1542</v>
      </c>
      <c r="G1824" s="3" t="s">
        <v>28</v>
      </c>
      <c r="H1824" s="2" t="s">
        <v>21</v>
      </c>
      <c r="I1824" s="2" t="s">
        <v>4403</v>
      </c>
      <c r="J1824" s="3" t="str">
        <f>HYPERLINK("https://www.boe.es/gazeta/dias/1824/06/15/pdfs/GMD-1824-76.pdf#page=4","Abrir facsímil")</f>
        <v>Abrir facsímil</v>
      </c>
      <c r="K1824" s="3" t="s">
        <v>23</v>
      </c>
    </row>
    <row r="1825" spans="1:11" ht="42" customHeight="1">
      <c r="A1825" s="2" t="s">
        <v>4404</v>
      </c>
      <c r="B1825" s="2" t="s">
        <v>4405</v>
      </c>
      <c r="C1825" s="2" t="s">
        <v>34</v>
      </c>
      <c r="D1825" s="2" t="s">
        <v>35</v>
      </c>
      <c r="E1825" s="5">
        <v>-27512</v>
      </c>
      <c r="F1825" s="3" t="s">
        <v>36</v>
      </c>
      <c r="G1825" s="3" t="s">
        <v>28</v>
      </c>
      <c r="H1825" s="2" t="s">
        <v>29</v>
      </c>
      <c r="I1825" s="2" t="s">
        <v>4406</v>
      </c>
      <c r="J1825" s="3" t="str">
        <f>HYPERLINK("https://www.boe.es/gazeta/dias/1824/09/02/pdfs/GMD-1824-113.pdf#page=4","Abrir facsímil")</f>
        <v>Abrir facsímil</v>
      </c>
      <c r="K1825" s="3" t="s">
        <v>31</v>
      </c>
    </row>
    <row r="1826" spans="1:11" ht="42" customHeight="1">
      <c r="A1826" s="2" t="s">
        <v>4407</v>
      </c>
      <c r="B1826" s="2" t="s">
        <v>4408</v>
      </c>
      <c r="C1826" s="2" t="s">
        <v>54</v>
      </c>
      <c r="D1826" s="2" t="s">
        <v>55</v>
      </c>
      <c r="E1826" s="5">
        <v>-27423</v>
      </c>
      <c r="F1826" s="3" t="s">
        <v>1300</v>
      </c>
      <c r="G1826" s="3" t="s">
        <v>28</v>
      </c>
      <c r="H1826" s="2" t="s">
        <v>29</v>
      </c>
      <c r="I1826" s="2" t="s">
        <v>4409</v>
      </c>
      <c r="J1826" s="3" t="str">
        <f>HYPERLINK("https://www.boe.es/gazeta/dias/1824/11/30/pdfs/GMD-1824-151.pdf#page=4","Abrir facsímil")</f>
        <v>Abrir facsímil</v>
      </c>
      <c r="K1826" s="3" t="s">
        <v>31</v>
      </c>
    </row>
    <row r="1827" spans="1:11" ht="42" customHeight="1">
      <c r="A1827" s="2" t="s">
        <v>4410</v>
      </c>
      <c r="B1827" s="2" t="s">
        <v>4410</v>
      </c>
      <c r="C1827" s="2" t="s">
        <v>34</v>
      </c>
      <c r="D1827" s="2" t="s">
        <v>35</v>
      </c>
      <c r="E1827" s="5">
        <v>-27514</v>
      </c>
      <c r="F1827" s="3" t="s">
        <v>1044</v>
      </c>
      <c r="G1827" s="3" t="s">
        <v>90</v>
      </c>
      <c r="H1827" s="2" t="s">
        <v>29</v>
      </c>
      <c r="I1827" s="2" t="s">
        <v>4411</v>
      </c>
      <c r="J1827" s="3" t="str">
        <f>HYPERLINK("https://www.boe.es/gazeta/dias/1824/08/31/pdfs/GMD-1824-112.pdf#page=2","Abrir facsímil")</f>
        <v>Abrir facsímil</v>
      </c>
      <c r="K1827" s="3" t="s">
        <v>31</v>
      </c>
    </row>
    <row r="1828" spans="1:11" ht="42" customHeight="1">
      <c r="A1828" s="2" t="s">
        <v>4412</v>
      </c>
      <c r="B1828" s="2" t="s">
        <v>4413</v>
      </c>
      <c r="C1828" s="2" t="s">
        <v>54</v>
      </c>
      <c r="D1828" s="2" t="s">
        <v>55</v>
      </c>
      <c r="E1828" s="5">
        <v>-27463</v>
      </c>
      <c r="F1828" s="3" t="s">
        <v>409</v>
      </c>
      <c r="G1828" s="3" t="s">
        <v>28</v>
      </c>
      <c r="H1828" s="2" t="s">
        <v>29</v>
      </c>
      <c r="I1828" s="2" t="s">
        <v>4414</v>
      </c>
      <c r="J1828" s="3" t="str">
        <f>HYPERLINK("https://www.boe.es/gazeta/dias/1824/10/21/pdfs/GMD-1824-134.pdf#page=4","Abrir facsímil")</f>
        <v>Abrir facsímil</v>
      </c>
      <c r="K1828" s="3" t="s">
        <v>31</v>
      </c>
    </row>
    <row r="1829" spans="1:11" ht="42" customHeight="1">
      <c r="A1829" s="2" t="s">
        <v>4415</v>
      </c>
      <c r="B1829" s="2" t="s">
        <v>4415</v>
      </c>
      <c r="C1829" s="2" t="s">
        <v>54</v>
      </c>
      <c r="D1829" s="2" t="s">
        <v>55</v>
      </c>
      <c r="E1829" s="5">
        <v>-27545</v>
      </c>
      <c r="F1829" s="3" t="s">
        <v>685</v>
      </c>
      <c r="G1829" s="3" t="s">
        <v>28</v>
      </c>
      <c r="H1829" s="2" t="s">
        <v>29</v>
      </c>
      <c r="I1829" s="2" t="s">
        <v>4416</v>
      </c>
      <c r="J1829" s="3" t="str">
        <f>HYPERLINK("https://www.boe.es/gazeta/dias/1824/07/31/pdfs/GMD-1824-96.pdf#page=4","Abrir facsímil")</f>
        <v>Abrir facsímil</v>
      </c>
      <c r="K1829" s="3" t="s">
        <v>31</v>
      </c>
    </row>
    <row r="1830" spans="1:11" ht="42" customHeight="1">
      <c r="A1830" s="2" t="s">
        <v>4415</v>
      </c>
      <c r="B1830" s="2" t="s">
        <v>4415</v>
      </c>
      <c r="C1830" s="2" t="s">
        <v>54</v>
      </c>
      <c r="D1830" s="2" t="s">
        <v>55</v>
      </c>
      <c r="E1830" s="5">
        <v>-27486</v>
      </c>
      <c r="F1830" s="3" t="s">
        <v>160</v>
      </c>
      <c r="G1830" s="3" t="s">
        <v>90</v>
      </c>
      <c r="H1830" s="2" t="s">
        <v>29</v>
      </c>
      <c r="I1830" s="2" t="s">
        <v>4417</v>
      </c>
      <c r="J1830" s="3" t="str">
        <f>HYPERLINK("https://www.boe.es/gazeta/dias/1824/09/28/pdfs/GMD-1824-124.pdf#page=2","Abrir facsímil")</f>
        <v>Abrir facsímil</v>
      </c>
      <c r="K1830" s="3" t="s">
        <v>31</v>
      </c>
    </row>
    <row r="1831" spans="1:11" ht="42" customHeight="1">
      <c r="A1831" s="2" t="s">
        <v>4415</v>
      </c>
      <c r="B1831" s="2" t="s">
        <v>4415</v>
      </c>
      <c r="C1831" s="2" t="s">
        <v>54</v>
      </c>
      <c r="D1831" s="2" t="s">
        <v>55</v>
      </c>
      <c r="E1831" s="5">
        <v>-27486</v>
      </c>
      <c r="F1831" s="3" t="s">
        <v>160</v>
      </c>
      <c r="G1831" s="3" t="s">
        <v>28</v>
      </c>
      <c r="H1831" s="2" t="s">
        <v>29</v>
      </c>
      <c r="I1831" s="2" t="s">
        <v>4418</v>
      </c>
      <c r="J1831" s="3" t="str">
        <f>HYPERLINK("https://www.boe.es/gazeta/dias/1824/09/28/pdfs/GMD-1824-124.pdf#page=4","Abrir facsímil")</f>
        <v>Abrir facsímil</v>
      </c>
      <c r="K1831" s="3" t="s">
        <v>31</v>
      </c>
    </row>
    <row r="1832" spans="1:11" ht="42" customHeight="1">
      <c r="A1832" s="2" t="s">
        <v>4419</v>
      </c>
      <c r="B1832" s="2" t="s">
        <v>4420</v>
      </c>
      <c r="C1832" s="2" t="s">
        <v>17</v>
      </c>
      <c r="D1832" s="2" t="s">
        <v>18</v>
      </c>
      <c r="E1832" s="5">
        <v>-27456</v>
      </c>
      <c r="F1832" s="3" t="s">
        <v>119</v>
      </c>
      <c r="G1832" s="3" t="s">
        <v>37</v>
      </c>
      <c r="H1832" s="2" t="s">
        <v>29</v>
      </c>
      <c r="I1832" s="2" t="s">
        <v>4421</v>
      </c>
      <c r="J1832" s="3" t="str">
        <f>HYPERLINK("https://www.boe.es/gazeta/dias/1824/10/28/pdfs/GMD-1824-137.pdf#page=3","Abrir facsímil")</f>
        <v>Abrir facsímil</v>
      </c>
      <c r="K1832" s="3" t="s">
        <v>31</v>
      </c>
    </row>
    <row r="1833" spans="1:11" ht="42" customHeight="1">
      <c r="A1833" s="2" t="s">
        <v>4419</v>
      </c>
      <c r="B1833" s="2" t="s">
        <v>4420</v>
      </c>
      <c r="C1833" s="2" t="s">
        <v>54</v>
      </c>
      <c r="D1833" s="2" t="s">
        <v>55</v>
      </c>
      <c r="E1833" s="5">
        <v>-27449</v>
      </c>
      <c r="F1833" s="3" t="s">
        <v>360</v>
      </c>
      <c r="G1833" s="3" t="s">
        <v>37</v>
      </c>
      <c r="H1833" s="2" t="s">
        <v>29</v>
      </c>
      <c r="I1833" s="2" t="s">
        <v>4422</v>
      </c>
      <c r="J1833" s="3" t="str">
        <f>HYPERLINK("https://www.boe.es/gazeta/dias/1824/11/04/pdfs/GMD-1824-140.pdf#page=3","Abrir facsímil")</f>
        <v>Abrir facsímil</v>
      </c>
      <c r="K1833" s="3" t="s">
        <v>31</v>
      </c>
    </row>
    <row r="1834" spans="1:11" ht="42" customHeight="1">
      <c r="A1834" s="2" t="s">
        <v>4419</v>
      </c>
      <c r="B1834" s="2" t="s">
        <v>4420</v>
      </c>
      <c r="C1834" s="2" t="s">
        <v>54</v>
      </c>
      <c r="D1834" s="2" t="s">
        <v>55</v>
      </c>
      <c r="E1834" s="5">
        <v>-27416</v>
      </c>
      <c r="F1834" s="3" t="s">
        <v>115</v>
      </c>
      <c r="G1834" s="3" t="s">
        <v>37</v>
      </c>
      <c r="H1834" s="2" t="s">
        <v>29</v>
      </c>
      <c r="I1834" s="2" t="s">
        <v>4423</v>
      </c>
      <c r="J1834" s="3" t="str">
        <f>HYPERLINK("https://www.boe.es/gazeta/dias/1824/12/07/pdfs/GMD-1824-154.pdf#page=3","Abrir facsímil")</f>
        <v>Abrir facsímil</v>
      </c>
      <c r="K1834" s="3" t="s">
        <v>31</v>
      </c>
    </row>
    <row r="1835" spans="1:11" ht="42" customHeight="1">
      <c r="A1835" s="2" t="s">
        <v>4424</v>
      </c>
      <c r="B1835" s="2" t="s">
        <v>4425</v>
      </c>
      <c r="C1835" s="2" t="s">
        <v>54</v>
      </c>
      <c r="D1835" s="2" t="s">
        <v>55</v>
      </c>
      <c r="E1835" s="5">
        <v>-27423</v>
      </c>
      <c r="F1835" s="3" t="s">
        <v>1300</v>
      </c>
      <c r="G1835" s="3" t="s">
        <v>90</v>
      </c>
      <c r="H1835" s="2" t="s">
        <v>29</v>
      </c>
      <c r="I1835" s="2" t="s">
        <v>4426</v>
      </c>
      <c r="J1835" s="3" t="str">
        <f>HYPERLINK("https://www.boe.es/gazeta/dias/1824/11/30/pdfs/GMD-1824-151.pdf#page=2","Abrir facsímil")</f>
        <v>Abrir facsímil</v>
      </c>
      <c r="K1835" s="3" t="s">
        <v>31</v>
      </c>
    </row>
    <row r="1836" spans="1:11" ht="42" customHeight="1">
      <c r="A1836" s="2" t="s">
        <v>4427</v>
      </c>
      <c r="B1836" s="2" t="s">
        <v>4428</v>
      </c>
      <c r="C1836" s="2" t="s">
        <v>301</v>
      </c>
      <c r="D1836" s="2" t="s">
        <v>18</v>
      </c>
      <c r="E1836" s="5">
        <v>-27556</v>
      </c>
      <c r="F1836" s="3" t="s">
        <v>367</v>
      </c>
      <c r="G1836" s="3" t="s">
        <v>28</v>
      </c>
      <c r="H1836" s="2" t="s">
        <v>29</v>
      </c>
      <c r="I1836" s="2" t="s">
        <v>4429</v>
      </c>
      <c r="J1836" s="3" t="str">
        <f>HYPERLINK("https://www.boe.es/gazeta/dias/1824/07/20/pdfs/GMD-1824-91.pdf#page=4","Abrir facsímil")</f>
        <v>Abrir facsímil</v>
      </c>
      <c r="K1836" s="3" t="s">
        <v>31</v>
      </c>
    </row>
    <row r="1837" spans="1:11" ht="42" customHeight="1">
      <c r="A1837" s="2" t="s">
        <v>4430</v>
      </c>
      <c r="B1837" s="2" t="s">
        <v>4431</v>
      </c>
      <c r="C1837" s="2" t="s">
        <v>17</v>
      </c>
      <c r="D1837" s="2" t="s">
        <v>18</v>
      </c>
      <c r="E1837" s="5">
        <v>-27542</v>
      </c>
      <c r="F1837" s="3" t="s">
        <v>265</v>
      </c>
      <c r="G1837" s="3" t="s">
        <v>90</v>
      </c>
      <c r="H1837" s="2" t="s">
        <v>29</v>
      </c>
      <c r="I1837" s="2" t="s">
        <v>4432</v>
      </c>
      <c r="J1837" s="3" t="str">
        <f>HYPERLINK("https://www.boe.es/gazeta/dias/1824/08/03/pdfs/GMD-1824-97.pdf#page=2","Abrir facsímil")</f>
        <v>Abrir facsímil</v>
      </c>
      <c r="K1837" s="3" t="s">
        <v>31</v>
      </c>
    </row>
    <row r="1838" spans="1:11" ht="42" customHeight="1">
      <c r="A1838" s="2" t="s">
        <v>4433</v>
      </c>
      <c r="B1838" s="2" t="s">
        <v>4434</v>
      </c>
      <c r="C1838" s="2" t="s">
        <v>34</v>
      </c>
      <c r="D1838" s="2" t="s">
        <v>35</v>
      </c>
      <c r="E1838" s="5">
        <v>-27752</v>
      </c>
      <c r="F1838" s="3" t="s">
        <v>442</v>
      </c>
      <c r="G1838" s="3" t="s">
        <v>28</v>
      </c>
      <c r="H1838" s="2" t="s">
        <v>29</v>
      </c>
      <c r="I1838" s="2" t="s">
        <v>4435</v>
      </c>
      <c r="J1838" s="3" t="str">
        <f>HYPERLINK("https://www.boe.es/gazeta/dias/1824/01/06/pdfs/GMD-1824-3.pdf#page=4","Abrir facsímil")</f>
        <v>Abrir facsímil</v>
      </c>
      <c r="K1838" s="3" t="s">
        <v>31</v>
      </c>
    </row>
    <row r="1839" spans="1:11" ht="42" customHeight="1">
      <c r="A1839" s="2" t="s">
        <v>4436</v>
      </c>
      <c r="B1839" s="2" t="s">
        <v>4437</v>
      </c>
      <c r="C1839" s="2" t="s">
        <v>54</v>
      </c>
      <c r="D1839" s="2" t="s">
        <v>55</v>
      </c>
      <c r="E1839" s="5">
        <v>-27514</v>
      </c>
      <c r="F1839" s="3" t="s">
        <v>1044</v>
      </c>
      <c r="G1839" s="3" t="s">
        <v>37</v>
      </c>
      <c r="H1839" s="2" t="s">
        <v>29</v>
      </c>
      <c r="I1839" s="2" t="s">
        <v>4438</v>
      </c>
      <c r="J1839" s="3" t="str">
        <f>HYPERLINK("https://www.boe.es/gazeta/dias/1824/08/31/pdfs/GMD-1824-112.pdf#page=3","Abrir facsímil")</f>
        <v>Abrir facsímil</v>
      </c>
      <c r="K1839" s="3" t="s">
        <v>31</v>
      </c>
    </row>
    <row r="1840" spans="1:11" ht="42" customHeight="1">
      <c r="A1840" s="2" t="s">
        <v>4439</v>
      </c>
      <c r="B1840" s="2" t="s">
        <v>4440</v>
      </c>
      <c r="C1840" s="2" t="s">
        <v>54</v>
      </c>
      <c r="D1840" s="2" t="s">
        <v>55</v>
      </c>
      <c r="E1840" s="5">
        <v>-27421</v>
      </c>
      <c r="F1840" s="3" t="s">
        <v>579</v>
      </c>
      <c r="G1840" s="3" t="s">
        <v>37</v>
      </c>
      <c r="H1840" s="2" t="s">
        <v>29</v>
      </c>
      <c r="I1840" s="2" t="s">
        <v>4441</v>
      </c>
      <c r="J1840" s="3" t="str">
        <f>HYPERLINK("https://www.boe.es/gazeta/dias/1824/12/02/pdfs/GMD-1824-152.pdf#page=3","Abrir facsímil")</f>
        <v>Abrir facsímil</v>
      </c>
      <c r="K1840" s="3" t="s">
        <v>31</v>
      </c>
    </row>
    <row r="1841" spans="1:11" ht="42" customHeight="1">
      <c r="A1841" s="2" t="s">
        <v>4442</v>
      </c>
      <c r="B1841" s="2" t="s">
        <v>4443</v>
      </c>
      <c r="C1841" s="2" t="s">
        <v>54</v>
      </c>
      <c r="D1841" s="2" t="s">
        <v>55</v>
      </c>
      <c r="E1841" s="5">
        <v>-27493</v>
      </c>
      <c r="F1841" s="3" t="s">
        <v>63</v>
      </c>
      <c r="G1841" s="3" t="s">
        <v>64</v>
      </c>
      <c r="H1841" s="2" t="s">
        <v>29</v>
      </c>
      <c r="I1841" s="2" t="s">
        <v>4444</v>
      </c>
      <c r="J1841" s="3" t="str">
        <f>HYPERLINK("https://www.boe.es/gazeta/dias/1824/09/21/pdfs/GMD-1824-121.pdf#page=3","Abrir facsímil")</f>
        <v>Abrir facsímil</v>
      </c>
      <c r="K1841" s="3" t="s">
        <v>31</v>
      </c>
    </row>
    <row r="1842" spans="1:11" ht="42" customHeight="1">
      <c r="A1842" s="2" t="s">
        <v>4445</v>
      </c>
      <c r="B1842" s="2" t="s">
        <v>4445</v>
      </c>
      <c r="C1842" s="2" t="s">
        <v>301</v>
      </c>
      <c r="D1842" s="2" t="s">
        <v>18</v>
      </c>
      <c r="E1842" s="5">
        <v>-27731</v>
      </c>
      <c r="F1842" s="3" t="s">
        <v>1284</v>
      </c>
      <c r="G1842" s="3" t="s">
        <v>37</v>
      </c>
      <c r="H1842" s="2" t="s">
        <v>29</v>
      </c>
      <c r="I1842" s="2" t="s">
        <v>4446</v>
      </c>
      <c r="J1842" s="3" t="str">
        <f>HYPERLINK("https://www.boe.es/gazeta/dias/1824/01/27/pdfs/GMD-1824-12.pdf#page=3","Abrir facsímil")</f>
        <v>Abrir facsímil</v>
      </c>
      <c r="K1842" s="3" t="s">
        <v>31</v>
      </c>
    </row>
    <row r="1843" spans="1:11" ht="42" customHeight="1">
      <c r="A1843" s="2" t="s">
        <v>4447</v>
      </c>
      <c r="B1843" s="2" t="s">
        <v>4448</v>
      </c>
      <c r="C1843" s="2" t="s">
        <v>54</v>
      </c>
      <c r="D1843" s="2" t="s">
        <v>55</v>
      </c>
      <c r="E1843" s="5">
        <v>-27435</v>
      </c>
      <c r="F1843" s="3" t="s">
        <v>19</v>
      </c>
      <c r="G1843" s="3" t="s">
        <v>20</v>
      </c>
      <c r="H1843" s="2" t="s">
        <v>29</v>
      </c>
      <c r="I1843" s="2" t="s">
        <v>4449</v>
      </c>
      <c r="J1843" s="3" t="str">
        <f>HYPERLINK("https://www.boe.es/gazeta/dias/1824/11/18/pdfs/GMD-1824-146.pdf#page=2","Abrir facsímil")</f>
        <v>Abrir facsímil</v>
      </c>
      <c r="K1843" s="3" t="s">
        <v>31</v>
      </c>
    </row>
    <row r="1844" spans="1:11" ht="42" customHeight="1">
      <c r="A1844" s="2" t="s">
        <v>4450</v>
      </c>
      <c r="B1844" s="2" t="s">
        <v>4451</v>
      </c>
      <c r="C1844" s="2" t="s">
        <v>54</v>
      </c>
      <c r="D1844" s="2" t="s">
        <v>55</v>
      </c>
      <c r="E1844" s="5">
        <v>-27409</v>
      </c>
      <c r="F1844" s="3" t="s">
        <v>85</v>
      </c>
      <c r="G1844" s="3" t="s">
        <v>28</v>
      </c>
      <c r="H1844" s="2" t="s">
        <v>29</v>
      </c>
      <c r="I1844" s="2" t="s">
        <v>4452</v>
      </c>
      <c r="J1844" s="3" t="str">
        <f>HYPERLINK("https://www.boe.es/gazeta/dias/1824/12/14/pdfs/GMD-1824-157.pdf#page=4","Abrir facsímil")</f>
        <v>Abrir facsímil</v>
      </c>
      <c r="K1844" s="3" t="s">
        <v>31</v>
      </c>
    </row>
    <row r="1845" spans="1:11" ht="42" customHeight="1">
      <c r="A1845" s="2" t="s">
        <v>4453</v>
      </c>
      <c r="B1845" s="2" t="s">
        <v>4454</v>
      </c>
      <c r="C1845" s="2" t="s">
        <v>54</v>
      </c>
      <c r="D1845" s="2" t="s">
        <v>55</v>
      </c>
      <c r="E1845" s="5">
        <v>-27575</v>
      </c>
      <c r="F1845" s="3" t="s">
        <v>261</v>
      </c>
      <c r="G1845" s="3" t="s">
        <v>90</v>
      </c>
      <c r="H1845" s="2" t="s">
        <v>29</v>
      </c>
      <c r="I1845" s="2" t="s">
        <v>4455</v>
      </c>
      <c r="J1845" s="3" t="str">
        <f>HYPERLINK("https://www.boe.es/gazeta/dias/1824/07/01/pdfs/GMD-1824-83.pdf#page=2","Abrir facsímil")</f>
        <v>Abrir facsímil</v>
      </c>
      <c r="K1845" s="3" t="s">
        <v>31</v>
      </c>
    </row>
    <row r="1846" spans="1:11" ht="42" customHeight="1">
      <c r="A1846" s="2" t="s">
        <v>4456</v>
      </c>
      <c r="B1846" s="2" t="s">
        <v>4457</v>
      </c>
      <c r="C1846" s="2" t="s">
        <v>54</v>
      </c>
      <c r="D1846" s="2" t="s">
        <v>55</v>
      </c>
      <c r="E1846" s="5">
        <v>-27556</v>
      </c>
      <c r="F1846" s="3" t="s">
        <v>367</v>
      </c>
      <c r="G1846" s="3" t="s">
        <v>28</v>
      </c>
      <c r="H1846" s="2" t="s">
        <v>29</v>
      </c>
      <c r="I1846" s="2" t="s">
        <v>4458</v>
      </c>
      <c r="J1846" s="3" t="str">
        <f>HYPERLINK("https://www.boe.es/gazeta/dias/1824/07/20/pdfs/GMD-1824-91.pdf#page=4","Abrir facsímil")</f>
        <v>Abrir facsímil</v>
      </c>
      <c r="K1846" s="3" t="s">
        <v>31</v>
      </c>
    </row>
    <row r="1847" spans="1:11" ht="42" customHeight="1">
      <c r="A1847" s="2" t="s">
        <v>4459</v>
      </c>
      <c r="B1847" s="2" t="s">
        <v>4460</v>
      </c>
      <c r="C1847" s="2" t="s">
        <v>17</v>
      </c>
      <c r="D1847" s="2" t="s">
        <v>18</v>
      </c>
      <c r="E1847" s="5">
        <v>-27454</v>
      </c>
      <c r="F1847" s="3" t="s">
        <v>318</v>
      </c>
      <c r="G1847" s="3" t="s">
        <v>37</v>
      </c>
      <c r="H1847" s="2" t="s">
        <v>29</v>
      </c>
      <c r="I1847" s="2" t="s">
        <v>4461</v>
      </c>
      <c r="J1847" s="3" t="str">
        <f>HYPERLINK("https://www.boe.es/gazeta/dias/1824/10/30/pdfs/GMD-1824-138.pdf#page=3","Abrir facsímil")</f>
        <v>Abrir facsímil</v>
      </c>
      <c r="K1847" s="3" t="s">
        <v>31</v>
      </c>
    </row>
    <row r="1848" spans="1:11" ht="42" customHeight="1">
      <c r="A1848" s="2" t="s">
        <v>4462</v>
      </c>
      <c r="B1848" s="2" t="s">
        <v>4463</v>
      </c>
      <c r="C1848" s="2" t="s">
        <v>72</v>
      </c>
      <c r="D1848" s="2" t="s">
        <v>18</v>
      </c>
      <c r="E1848" s="5">
        <v>-27470</v>
      </c>
      <c r="F1848" s="3" t="s">
        <v>89</v>
      </c>
      <c r="G1848" s="3" t="s">
        <v>37</v>
      </c>
      <c r="H1848" s="2" t="s">
        <v>29</v>
      </c>
      <c r="I1848" s="2" t="s">
        <v>4464</v>
      </c>
      <c r="J1848" s="3" t="str">
        <f>HYPERLINK("https://www.boe.es/gazeta/dias/1824/10/14/pdfs/GMD-1824-131.pdf#page=3","Abrir facsímil")</f>
        <v>Abrir facsímil</v>
      </c>
      <c r="K1848" s="3" t="s">
        <v>31</v>
      </c>
    </row>
    <row r="1849" spans="1:11" ht="42" customHeight="1">
      <c r="A1849" s="2" t="s">
        <v>4465</v>
      </c>
      <c r="B1849" s="2" t="s">
        <v>4466</v>
      </c>
      <c r="C1849" s="2" t="s">
        <v>54</v>
      </c>
      <c r="D1849" s="2" t="s">
        <v>55</v>
      </c>
      <c r="E1849" s="5">
        <v>-27675</v>
      </c>
      <c r="F1849" s="3" t="s">
        <v>330</v>
      </c>
      <c r="G1849" s="3" t="s">
        <v>37</v>
      </c>
      <c r="H1849" s="2" t="s">
        <v>29</v>
      </c>
      <c r="I1849" s="2" t="s">
        <v>4467</v>
      </c>
      <c r="J1849" s="3" t="str">
        <f>HYPERLINK("https://www.boe.es/gazeta/dias/1824/03/23/pdfs/GMD-1824-38.pdf#page=3","Abrir facsímil")</f>
        <v>Abrir facsímil</v>
      </c>
      <c r="K1849" s="3" t="s">
        <v>31</v>
      </c>
    </row>
    <row r="1850" spans="1:11" ht="42" customHeight="1">
      <c r="A1850" s="2" t="s">
        <v>4468</v>
      </c>
      <c r="B1850" s="2" t="s">
        <v>4469</v>
      </c>
      <c r="C1850" s="2" t="s">
        <v>155</v>
      </c>
      <c r="D1850" s="2" t="s">
        <v>18</v>
      </c>
      <c r="E1850" s="5">
        <v>-27419</v>
      </c>
      <c r="F1850" s="3" t="s">
        <v>1180</v>
      </c>
      <c r="G1850" s="3" t="s">
        <v>28</v>
      </c>
      <c r="H1850" s="2" t="s">
        <v>29</v>
      </c>
      <c r="I1850" s="2" t="s">
        <v>4470</v>
      </c>
      <c r="J1850" s="3" t="str">
        <f>HYPERLINK("https://www.boe.es/gazeta/dias/1824/12/04/pdfs/GMD-1824-153.pdf#page=4","Abrir facsímil")</f>
        <v>Abrir facsímil</v>
      </c>
      <c r="K1850" s="3" t="s">
        <v>31</v>
      </c>
    </row>
    <row r="1851" spans="1:11" ht="42" customHeight="1">
      <c r="A1851" s="2" t="s">
        <v>4471</v>
      </c>
      <c r="B1851" s="2" t="s">
        <v>4471</v>
      </c>
      <c r="C1851" s="2" t="s">
        <v>54</v>
      </c>
      <c r="D1851" s="2" t="s">
        <v>55</v>
      </c>
      <c r="E1851" s="5">
        <v>-27624</v>
      </c>
      <c r="F1851" s="3" t="s">
        <v>354</v>
      </c>
      <c r="G1851" s="3" t="s">
        <v>37</v>
      </c>
      <c r="H1851" s="2" t="s">
        <v>29</v>
      </c>
      <c r="I1851" s="2" t="s">
        <v>4472</v>
      </c>
      <c r="J1851" s="3" t="str">
        <f>HYPERLINK("https://www.boe.es/gazeta/dias/1824/05/13/pdfs/GMD-1824-61.pdf#page=3","Abrir facsímil")</f>
        <v>Abrir facsímil</v>
      </c>
      <c r="K1851" s="3" t="s">
        <v>31</v>
      </c>
    </row>
    <row r="1852" spans="1:11" ht="42" customHeight="1">
      <c r="A1852" s="2" t="s">
        <v>4473</v>
      </c>
      <c r="B1852" s="2" t="s">
        <v>4473</v>
      </c>
      <c r="C1852" s="2" t="s">
        <v>54</v>
      </c>
      <c r="D1852" s="2" t="s">
        <v>55</v>
      </c>
      <c r="E1852" s="5">
        <v>-27734</v>
      </c>
      <c r="F1852" s="3" t="s">
        <v>449</v>
      </c>
      <c r="G1852" s="3" t="s">
        <v>450</v>
      </c>
      <c r="H1852" s="2" t="s">
        <v>29</v>
      </c>
      <c r="I1852" s="2" t="s">
        <v>4474</v>
      </c>
      <c r="J1852" s="3" t="str">
        <f>HYPERLINK("https://www.boe.es/gazeta/dias/1824/01/24/pdfs/GMD-1824-11.pdf#page=3","Abrir facsímil")</f>
        <v>Abrir facsímil</v>
      </c>
      <c r="K1852" s="3" t="s">
        <v>31</v>
      </c>
    </row>
    <row r="1853" spans="1:11" ht="42" customHeight="1">
      <c r="A1853" s="2" t="s">
        <v>4475</v>
      </c>
      <c r="B1853" s="2" t="s">
        <v>4476</v>
      </c>
      <c r="C1853" s="2" t="s">
        <v>26</v>
      </c>
      <c r="D1853" s="2" t="s">
        <v>18</v>
      </c>
      <c r="E1853" s="5">
        <v>-27442</v>
      </c>
      <c r="F1853" s="3" t="s">
        <v>1063</v>
      </c>
      <c r="G1853" s="3" t="s">
        <v>28</v>
      </c>
      <c r="H1853" s="2" t="s">
        <v>29</v>
      </c>
      <c r="I1853" s="2" t="s">
        <v>4477</v>
      </c>
      <c r="J1853" s="3" t="str">
        <f>HYPERLINK("https://www.boe.es/gazeta/dias/1824/11/11/pdfs/GMD-1824-143.pdf#page=4","Abrir facsímil")</f>
        <v>Abrir facsímil</v>
      </c>
      <c r="K1853" s="3" t="s">
        <v>31</v>
      </c>
    </row>
    <row r="1854" spans="1:11" ht="42" customHeight="1">
      <c r="A1854" s="2" t="s">
        <v>4478</v>
      </c>
      <c r="B1854" s="2" t="s">
        <v>4478</v>
      </c>
      <c r="C1854" s="2" t="s">
        <v>54</v>
      </c>
      <c r="D1854" s="2" t="s">
        <v>55</v>
      </c>
      <c r="E1854" s="5">
        <v>-27755</v>
      </c>
      <c r="F1854" s="3" t="s">
        <v>193</v>
      </c>
      <c r="G1854" s="3" t="s">
        <v>90</v>
      </c>
      <c r="H1854" s="2" t="s">
        <v>29</v>
      </c>
      <c r="I1854" s="2" t="s">
        <v>4479</v>
      </c>
      <c r="J1854" s="3" t="str">
        <f>HYPERLINK("https://www.boe.es/gazeta/dias/1824/01/03/pdfs/GMD-1824-2.pdf#page=2","Abrir facsímil")</f>
        <v>Abrir facsímil</v>
      </c>
      <c r="K1854" s="3" t="s">
        <v>31</v>
      </c>
    </row>
    <row r="1855" spans="1:11" ht="42" customHeight="1">
      <c r="A1855" s="2" t="s">
        <v>4480</v>
      </c>
      <c r="B1855" s="2" t="s">
        <v>4480</v>
      </c>
      <c r="C1855" s="2" t="s">
        <v>54</v>
      </c>
      <c r="D1855" s="2" t="s">
        <v>55</v>
      </c>
      <c r="E1855" s="5">
        <v>-27694</v>
      </c>
      <c r="F1855" s="3" t="s">
        <v>1237</v>
      </c>
      <c r="G1855" s="3" t="s">
        <v>90</v>
      </c>
      <c r="H1855" s="2" t="s">
        <v>29</v>
      </c>
      <c r="I1855" s="2" t="s">
        <v>4481</v>
      </c>
      <c r="J1855" s="3" t="str">
        <f>HYPERLINK("https://www.boe.es/gazeta/dias/1824/03/04/pdfs/GMD-1824-29.pdf#page=2","Abrir facsímil")</f>
        <v>Abrir facsímil</v>
      </c>
      <c r="K1855" s="3" t="s">
        <v>31</v>
      </c>
    </row>
    <row r="1856" spans="1:11" ht="42" customHeight="1">
      <c r="A1856" s="2" t="s">
        <v>4482</v>
      </c>
      <c r="B1856" s="2" t="s">
        <v>4483</v>
      </c>
      <c r="C1856" s="2" t="s">
        <v>17</v>
      </c>
      <c r="D1856" s="2" t="s">
        <v>18</v>
      </c>
      <c r="E1856" s="5">
        <v>-27416</v>
      </c>
      <c r="F1856" s="3" t="s">
        <v>115</v>
      </c>
      <c r="G1856" s="3" t="s">
        <v>37</v>
      </c>
      <c r="H1856" s="2" t="s">
        <v>29</v>
      </c>
      <c r="I1856" s="2" t="s">
        <v>4484</v>
      </c>
      <c r="J1856" s="3" t="str">
        <f>HYPERLINK("https://www.boe.es/gazeta/dias/1824/12/07/pdfs/GMD-1824-154.pdf#page=3","Abrir facsímil")</f>
        <v>Abrir facsímil</v>
      </c>
      <c r="K1856" s="3" t="s">
        <v>31</v>
      </c>
    </row>
    <row r="1857" spans="1:11" ht="42" customHeight="1">
      <c r="A1857" s="2" t="s">
        <v>4485</v>
      </c>
      <c r="B1857" s="2" t="s">
        <v>4485</v>
      </c>
      <c r="C1857" s="2" t="s">
        <v>17</v>
      </c>
      <c r="D1857" s="2" t="s">
        <v>18</v>
      </c>
      <c r="E1857" s="5">
        <v>-27594</v>
      </c>
      <c r="F1857" s="3" t="s">
        <v>432</v>
      </c>
      <c r="G1857" s="3" t="s">
        <v>90</v>
      </c>
      <c r="H1857" s="2" t="s">
        <v>29</v>
      </c>
      <c r="I1857" s="2" t="s">
        <v>4486</v>
      </c>
      <c r="J1857" s="3" t="str">
        <f>HYPERLINK("https://www.boe.es/gazeta/dias/1824/06/12/pdfs/GMD-1824-75.pdf#page=2","Abrir facsímil")</f>
        <v>Abrir facsímil</v>
      </c>
      <c r="K1857" s="3" t="s">
        <v>31</v>
      </c>
    </row>
    <row r="1858" spans="1:11" ht="42" customHeight="1">
      <c r="A1858" s="2" t="s">
        <v>4487</v>
      </c>
      <c r="B1858" s="2" t="s">
        <v>4487</v>
      </c>
      <c r="C1858" s="2" t="s">
        <v>34</v>
      </c>
      <c r="D1858" s="2" t="s">
        <v>35</v>
      </c>
      <c r="E1858" s="5">
        <v>-27652</v>
      </c>
      <c r="F1858" s="3" t="s">
        <v>692</v>
      </c>
      <c r="G1858" s="3" t="s">
        <v>104</v>
      </c>
      <c r="H1858" s="2" t="s">
        <v>29</v>
      </c>
      <c r="I1858" s="2" t="s">
        <v>4488</v>
      </c>
      <c r="J1858" s="3" t="str">
        <f>HYPERLINK("https://www.boe.es/gazeta/dias/1824/04/15/pdfs/GMD-1824-49.pdf#page=1","Abrir facsímil")</f>
        <v>Abrir facsímil</v>
      </c>
      <c r="K1858" s="3" t="s">
        <v>31</v>
      </c>
    </row>
    <row r="1859" spans="1:11" ht="42" customHeight="1">
      <c r="A1859" s="2" t="s">
        <v>4487</v>
      </c>
      <c r="B1859" s="2" t="s">
        <v>4487</v>
      </c>
      <c r="C1859" s="2" t="s">
        <v>54</v>
      </c>
      <c r="D1859" s="2" t="s">
        <v>55</v>
      </c>
      <c r="E1859" s="5">
        <v>-27561</v>
      </c>
      <c r="F1859" s="3" t="s">
        <v>1291</v>
      </c>
      <c r="G1859" s="3" t="s">
        <v>37</v>
      </c>
      <c r="H1859" s="2" t="s">
        <v>29</v>
      </c>
      <c r="I1859" s="2" t="s">
        <v>4489</v>
      </c>
      <c r="J1859" s="3" t="str">
        <f>HYPERLINK("https://www.boe.es/gazeta/dias/1824/07/15/pdfs/GMD-1824-89.pdf#page=3","Abrir facsímil")</f>
        <v>Abrir facsímil</v>
      </c>
      <c r="K1859" s="3" t="s">
        <v>31</v>
      </c>
    </row>
    <row r="1860" spans="1:11" ht="42" customHeight="1">
      <c r="A1860" s="2" t="s">
        <v>4487</v>
      </c>
      <c r="B1860" s="2" t="s">
        <v>4487</v>
      </c>
      <c r="C1860" s="2" t="s">
        <v>54</v>
      </c>
      <c r="D1860" s="2" t="s">
        <v>55</v>
      </c>
      <c r="E1860" s="5">
        <v>-27524</v>
      </c>
      <c r="F1860" s="3" t="s">
        <v>887</v>
      </c>
      <c r="G1860" s="3" t="s">
        <v>28</v>
      </c>
      <c r="H1860" s="2" t="s">
        <v>29</v>
      </c>
      <c r="I1860" s="2" t="s">
        <v>4490</v>
      </c>
      <c r="J1860" s="3" t="str">
        <f>HYPERLINK("https://www.boe.es/gazeta/dias/1824/08/21/pdfs/GMD-1824-105.pdf#page=4","Abrir facsímil")</f>
        <v>Abrir facsímil</v>
      </c>
      <c r="K1860" s="3" t="s">
        <v>31</v>
      </c>
    </row>
    <row r="1861" spans="1:11" ht="42" customHeight="1">
      <c r="A1861" s="2" t="s">
        <v>4487</v>
      </c>
      <c r="B1861" s="2" t="s">
        <v>4487</v>
      </c>
      <c r="C1861" s="2" t="s">
        <v>54</v>
      </c>
      <c r="D1861" s="2" t="s">
        <v>55</v>
      </c>
      <c r="E1861" s="5">
        <v>-27472</v>
      </c>
      <c r="F1861" s="3" t="s">
        <v>459</v>
      </c>
      <c r="G1861" s="3" t="s">
        <v>212</v>
      </c>
      <c r="H1861" s="2" t="s">
        <v>29</v>
      </c>
      <c r="I1861" s="2" t="s">
        <v>4491</v>
      </c>
      <c r="J1861" s="3" t="str">
        <f>HYPERLINK("https://www.boe.es/gazeta/dias/1824/10/12/pdfs/GMD-1824-130.pdf#page=6","Abrir facsímil")</f>
        <v>Abrir facsímil</v>
      </c>
      <c r="K1861" s="3" t="s">
        <v>31</v>
      </c>
    </row>
    <row r="1862" spans="1:11" ht="42" customHeight="1">
      <c r="A1862" s="2" t="s">
        <v>4487</v>
      </c>
      <c r="B1862" s="2" t="s">
        <v>4487</v>
      </c>
      <c r="C1862" s="2" t="s">
        <v>54</v>
      </c>
      <c r="D1862" s="2" t="s">
        <v>55</v>
      </c>
      <c r="E1862" s="5">
        <v>-27423</v>
      </c>
      <c r="F1862" s="3" t="s">
        <v>1300</v>
      </c>
      <c r="G1862" s="3" t="s">
        <v>90</v>
      </c>
      <c r="H1862" s="2" t="s">
        <v>29</v>
      </c>
      <c r="I1862" s="2" t="s">
        <v>4492</v>
      </c>
      <c r="J1862" s="3" t="str">
        <f>HYPERLINK("https://www.boe.es/gazeta/dias/1824/11/30/pdfs/GMD-1824-151.pdf#page=2","Abrir facsímil")</f>
        <v>Abrir facsímil</v>
      </c>
      <c r="K1862" s="3" t="s">
        <v>31</v>
      </c>
    </row>
    <row r="1863" spans="1:11" ht="42" customHeight="1">
      <c r="A1863" s="2" t="s">
        <v>4493</v>
      </c>
      <c r="B1863" s="2" t="s">
        <v>4494</v>
      </c>
      <c r="C1863" s="2" t="s">
        <v>54</v>
      </c>
      <c r="D1863" s="2" t="s">
        <v>55</v>
      </c>
      <c r="E1863" s="5">
        <v>-27414</v>
      </c>
      <c r="F1863" s="3" t="s">
        <v>179</v>
      </c>
      <c r="G1863" s="3" t="s">
        <v>37</v>
      </c>
      <c r="H1863" s="2" t="s">
        <v>29</v>
      </c>
      <c r="I1863" s="2" t="s">
        <v>4495</v>
      </c>
      <c r="J1863" s="3" t="str">
        <f>HYPERLINK("https://www.boe.es/gazeta/dias/1824/12/09/pdfs/GMD-1824-155.pdf#page=3","Abrir facsímil")</f>
        <v>Abrir facsímil</v>
      </c>
      <c r="K1863" s="3" t="s">
        <v>31</v>
      </c>
    </row>
    <row r="1864" spans="1:11" ht="42" customHeight="1">
      <c r="A1864" s="2" t="s">
        <v>4496</v>
      </c>
      <c r="B1864" s="2" t="s">
        <v>4497</v>
      </c>
      <c r="C1864" s="2" t="s">
        <v>26</v>
      </c>
      <c r="D1864" s="2" t="s">
        <v>18</v>
      </c>
      <c r="E1864" s="5">
        <v>-27493</v>
      </c>
      <c r="F1864" s="3" t="s">
        <v>63</v>
      </c>
      <c r="G1864" s="3" t="s">
        <v>64</v>
      </c>
      <c r="H1864" s="2" t="s">
        <v>29</v>
      </c>
      <c r="I1864" s="2" t="s">
        <v>4498</v>
      </c>
      <c r="J1864" s="3" t="str">
        <f>HYPERLINK("https://www.boe.es/gazeta/dias/1824/09/21/pdfs/GMD-1824-121.pdf#page=3","Abrir facsímil")</f>
        <v>Abrir facsímil</v>
      </c>
      <c r="K1864" s="3" t="s">
        <v>31</v>
      </c>
    </row>
    <row r="1865" spans="1:11" ht="42" customHeight="1">
      <c r="A1865" s="2" t="s">
        <v>4499</v>
      </c>
      <c r="B1865" s="2" t="s">
        <v>4500</v>
      </c>
      <c r="C1865" s="2" t="s">
        <v>301</v>
      </c>
      <c r="D1865" s="2" t="s">
        <v>18</v>
      </c>
      <c r="E1865" s="5">
        <v>-27430</v>
      </c>
      <c r="F1865" s="3" t="s">
        <v>699</v>
      </c>
      <c r="G1865" s="3" t="s">
        <v>37</v>
      </c>
      <c r="H1865" s="2" t="s">
        <v>29</v>
      </c>
      <c r="I1865" s="2" t="s">
        <v>4501</v>
      </c>
      <c r="J1865" s="3" t="str">
        <f>HYPERLINK("https://www.boe.es/gazeta/dias/1824/11/23/pdfs/GMD-1824-148.pdf#page=3","Abrir facsímil")</f>
        <v>Abrir facsímil</v>
      </c>
      <c r="K1865" s="3" t="s">
        <v>31</v>
      </c>
    </row>
    <row r="1866" spans="1:11" ht="42" customHeight="1">
      <c r="A1866" s="2" t="s">
        <v>4502</v>
      </c>
      <c r="B1866" s="2" t="s">
        <v>4503</v>
      </c>
      <c r="C1866" s="2" t="s">
        <v>34</v>
      </c>
      <c r="D1866" s="2" t="s">
        <v>35</v>
      </c>
      <c r="E1866" s="5">
        <v>-27692</v>
      </c>
      <c r="F1866" s="3" t="s">
        <v>295</v>
      </c>
      <c r="G1866" s="3" t="s">
        <v>37</v>
      </c>
      <c r="H1866" s="2" t="s">
        <v>29</v>
      </c>
      <c r="I1866" s="2" t="s">
        <v>4504</v>
      </c>
      <c r="J1866" s="3" t="str">
        <f>HYPERLINK("https://www.boe.es/gazeta/dias/1824/03/06/pdfs/GMD-1824-30.pdf#page=3","Abrir facsímil")</f>
        <v>Abrir facsímil</v>
      </c>
      <c r="K1866" s="3" t="s">
        <v>31</v>
      </c>
    </row>
    <row r="1867" spans="1:11" ht="42" customHeight="1">
      <c r="A1867" s="2" t="s">
        <v>4505</v>
      </c>
      <c r="B1867" s="2" t="s">
        <v>4506</v>
      </c>
      <c r="C1867" s="2" t="s">
        <v>54</v>
      </c>
      <c r="D1867" s="2" t="s">
        <v>55</v>
      </c>
      <c r="E1867" s="5">
        <v>-27724</v>
      </c>
      <c r="F1867" s="3" t="s">
        <v>708</v>
      </c>
      <c r="G1867" s="3" t="s">
        <v>37</v>
      </c>
      <c r="H1867" s="2" t="s">
        <v>29</v>
      </c>
      <c r="I1867" s="2" t="s">
        <v>4507</v>
      </c>
      <c r="J1867" s="3" t="str">
        <f>HYPERLINK("https://www.boe.es/gazeta/dias/1824/02/03/pdfs/GMD-1824-16.pdf#page=3","Abrir facsímil")</f>
        <v>Abrir facsímil</v>
      </c>
      <c r="K1867" s="3" t="s">
        <v>31</v>
      </c>
    </row>
    <row r="1868" spans="1:11" ht="42" customHeight="1">
      <c r="A1868" s="2" t="s">
        <v>4508</v>
      </c>
      <c r="B1868" s="2" t="s">
        <v>4509</v>
      </c>
      <c r="C1868" s="2" t="s">
        <v>54</v>
      </c>
      <c r="D1868" s="2" t="s">
        <v>55</v>
      </c>
      <c r="E1868" s="5">
        <v>-27552</v>
      </c>
      <c r="F1868" s="3" t="s">
        <v>381</v>
      </c>
      <c r="G1868" s="3" t="s">
        <v>28</v>
      </c>
      <c r="H1868" s="2" t="s">
        <v>21</v>
      </c>
      <c r="I1868" s="2" t="s">
        <v>4510</v>
      </c>
      <c r="J1868" s="3" t="str">
        <f>HYPERLINK("https://www.boe.es/gazeta/dias/1824/07/24/pdfs/GMD-1824-93.pdf#page=4","Abrir facsímil")</f>
        <v>Abrir facsímil</v>
      </c>
      <c r="K1868" s="3" t="s">
        <v>23</v>
      </c>
    </row>
    <row r="1869" spans="1:11" ht="42" customHeight="1">
      <c r="A1869" s="2" t="s">
        <v>4511</v>
      </c>
      <c r="B1869" s="2" t="s">
        <v>4512</v>
      </c>
      <c r="C1869" s="2" t="s">
        <v>17</v>
      </c>
      <c r="D1869" s="2" t="s">
        <v>18</v>
      </c>
      <c r="E1869" s="5">
        <v>-27701</v>
      </c>
      <c r="F1869" s="3" t="s">
        <v>914</v>
      </c>
      <c r="G1869" s="3" t="s">
        <v>37</v>
      </c>
      <c r="H1869" s="2" t="s">
        <v>29</v>
      </c>
      <c r="I1869" s="2" t="s">
        <v>4513</v>
      </c>
      <c r="J1869" s="3" t="str">
        <f>HYPERLINK("https://www.boe.es/gazeta/dias/1824/02/26/pdfs/GMD-1824-26.pdf#page=3","Abrir facsímil")</f>
        <v>Abrir facsímil</v>
      </c>
      <c r="K1869" s="3" t="s">
        <v>31</v>
      </c>
    </row>
    <row r="1870" spans="1:11" ht="42" customHeight="1">
      <c r="A1870" s="2" t="s">
        <v>4514</v>
      </c>
      <c r="B1870" s="2" t="s">
        <v>4515</v>
      </c>
      <c r="C1870" s="2" t="s">
        <v>54</v>
      </c>
      <c r="D1870" s="2" t="s">
        <v>55</v>
      </c>
      <c r="E1870" s="5">
        <v>-27654</v>
      </c>
      <c r="F1870" s="3" t="s">
        <v>806</v>
      </c>
      <c r="G1870" s="3" t="s">
        <v>28</v>
      </c>
      <c r="H1870" s="2" t="s">
        <v>29</v>
      </c>
      <c r="I1870" s="2" t="s">
        <v>4516</v>
      </c>
      <c r="J1870" s="3" t="str">
        <f>HYPERLINK("https://www.boe.es/gazeta/dias/1824/04/13/pdfs/GMD-1824-48.pdf#page=4","Abrir facsímil")</f>
        <v>Abrir facsímil</v>
      </c>
      <c r="K1870" s="3" t="s">
        <v>31</v>
      </c>
    </row>
    <row r="1871" spans="1:11" ht="42" customHeight="1">
      <c r="A1871" s="2" t="s">
        <v>4517</v>
      </c>
      <c r="B1871" s="2" t="s">
        <v>4517</v>
      </c>
      <c r="C1871" s="2" t="s">
        <v>17</v>
      </c>
      <c r="D1871" s="2" t="s">
        <v>18</v>
      </c>
      <c r="E1871" s="5">
        <v>-27594</v>
      </c>
      <c r="F1871" s="3" t="s">
        <v>432</v>
      </c>
      <c r="G1871" s="3" t="s">
        <v>90</v>
      </c>
      <c r="H1871" s="2" t="s">
        <v>29</v>
      </c>
      <c r="I1871" s="2" t="s">
        <v>4518</v>
      </c>
      <c r="J1871" s="3" t="str">
        <f>HYPERLINK("https://www.boe.es/gazeta/dias/1824/06/12/pdfs/GMD-1824-75.pdf#page=2","Abrir facsímil")</f>
        <v>Abrir facsímil</v>
      </c>
      <c r="K1871" s="3" t="s">
        <v>31</v>
      </c>
    </row>
    <row r="1872" spans="1:11" ht="42" customHeight="1">
      <c r="A1872" s="2" t="s">
        <v>4519</v>
      </c>
      <c r="B1872" s="2" t="s">
        <v>4520</v>
      </c>
      <c r="C1872" s="2" t="s">
        <v>54</v>
      </c>
      <c r="D1872" s="2" t="s">
        <v>55</v>
      </c>
      <c r="E1872" s="5">
        <v>-27575</v>
      </c>
      <c r="F1872" s="3" t="s">
        <v>261</v>
      </c>
      <c r="G1872" s="3" t="s">
        <v>90</v>
      </c>
      <c r="H1872" s="2" t="s">
        <v>29</v>
      </c>
      <c r="I1872" s="2" t="s">
        <v>4521</v>
      </c>
      <c r="J1872" s="3" t="str">
        <f>HYPERLINK("https://www.boe.es/gazeta/dias/1824/07/01/pdfs/GMD-1824-83.pdf#page=2","Abrir facsímil")</f>
        <v>Abrir facsímil</v>
      </c>
      <c r="K1872" s="3" t="s">
        <v>31</v>
      </c>
    </row>
    <row r="1873" spans="1:11" ht="42" customHeight="1">
      <c r="A1873" s="2" t="s">
        <v>4522</v>
      </c>
      <c r="B1873" s="2" t="s">
        <v>4523</v>
      </c>
      <c r="C1873" s="2" t="s">
        <v>54</v>
      </c>
      <c r="D1873" s="2" t="s">
        <v>55</v>
      </c>
      <c r="E1873" s="5">
        <v>-27507</v>
      </c>
      <c r="F1873" s="3" t="s">
        <v>250</v>
      </c>
      <c r="G1873" s="3" t="s">
        <v>28</v>
      </c>
      <c r="H1873" s="2" t="s">
        <v>21</v>
      </c>
      <c r="I1873" s="2" t="s">
        <v>4524</v>
      </c>
      <c r="J1873" s="3" t="str">
        <f>HYPERLINK("https://www.boe.es/gazeta/dias/1824/09/07/pdfs/GMD-1824-115.pdf#page=4","Abrir facsímil")</f>
        <v>Abrir facsímil</v>
      </c>
      <c r="K1873" s="3" t="s">
        <v>23</v>
      </c>
    </row>
    <row r="1874" spans="1:11" ht="42" customHeight="1">
      <c r="A1874" s="2" t="s">
        <v>4525</v>
      </c>
      <c r="B1874" s="2" t="s">
        <v>4526</v>
      </c>
      <c r="C1874" s="2" t="s">
        <v>54</v>
      </c>
      <c r="D1874" s="2" t="s">
        <v>55</v>
      </c>
      <c r="E1874" s="5">
        <v>-27524</v>
      </c>
      <c r="F1874" s="3" t="s">
        <v>887</v>
      </c>
      <c r="G1874" s="3" t="s">
        <v>37</v>
      </c>
      <c r="H1874" s="2" t="s">
        <v>29</v>
      </c>
      <c r="I1874" s="2" t="s">
        <v>4527</v>
      </c>
      <c r="J1874" s="3" t="str">
        <f>HYPERLINK("https://www.boe.es/gazeta/dias/1824/08/21/pdfs/GMD-1824-105.pdf#page=3","Abrir facsímil")</f>
        <v>Abrir facsímil</v>
      </c>
      <c r="K1874" s="3" t="s">
        <v>31</v>
      </c>
    </row>
    <row r="1875" spans="1:11" ht="42" customHeight="1">
      <c r="A1875" s="2" t="s">
        <v>4528</v>
      </c>
      <c r="B1875" s="2" t="s">
        <v>4529</v>
      </c>
      <c r="C1875" s="2" t="s">
        <v>54</v>
      </c>
      <c r="D1875" s="2" t="s">
        <v>55</v>
      </c>
      <c r="E1875" s="5">
        <v>-27752</v>
      </c>
      <c r="F1875" s="3" t="s">
        <v>442</v>
      </c>
      <c r="G1875" s="3" t="s">
        <v>28</v>
      </c>
      <c r="H1875" s="2" t="s">
        <v>29</v>
      </c>
      <c r="I1875" s="2" t="s">
        <v>4530</v>
      </c>
      <c r="J1875" s="3" t="str">
        <f>HYPERLINK("https://www.boe.es/gazeta/dias/1824/01/06/pdfs/GMD-1824-3.pdf#page=4","Abrir facsímil")</f>
        <v>Abrir facsímil</v>
      </c>
      <c r="K1875" s="3" t="s">
        <v>31</v>
      </c>
    </row>
    <row r="1876" spans="1:11" ht="42" customHeight="1">
      <c r="A1876" s="2" t="s">
        <v>4531</v>
      </c>
      <c r="B1876" s="2" t="s">
        <v>4532</v>
      </c>
      <c r="C1876" s="2" t="s">
        <v>17</v>
      </c>
      <c r="D1876" s="2" t="s">
        <v>18</v>
      </c>
      <c r="E1876" s="5">
        <v>-27419</v>
      </c>
      <c r="F1876" s="3" t="s">
        <v>1180</v>
      </c>
      <c r="G1876" s="3" t="s">
        <v>90</v>
      </c>
      <c r="H1876" s="2" t="s">
        <v>29</v>
      </c>
      <c r="I1876" s="2" t="s">
        <v>4533</v>
      </c>
      <c r="J1876" s="3" t="str">
        <f>HYPERLINK("https://www.boe.es/gazeta/dias/1824/12/04/pdfs/GMD-1824-153.pdf#page=2","Abrir facsímil")</f>
        <v>Abrir facsímil</v>
      </c>
      <c r="K1876" s="3" t="s">
        <v>31</v>
      </c>
    </row>
    <row r="1877" spans="1:11" ht="42" customHeight="1">
      <c r="A1877" s="2" t="s">
        <v>4534</v>
      </c>
      <c r="B1877" s="2" t="s">
        <v>4535</v>
      </c>
      <c r="C1877" s="2" t="s">
        <v>54</v>
      </c>
      <c r="D1877" s="2" t="s">
        <v>55</v>
      </c>
      <c r="E1877" s="5">
        <v>-27493</v>
      </c>
      <c r="F1877" s="3" t="s">
        <v>63</v>
      </c>
      <c r="G1877" s="3" t="s">
        <v>64</v>
      </c>
      <c r="H1877" s="2" t="s">
        <v>29</v>
      </c>
      <c r="I1877" s="2" t="s">
        <v>4536</v>
      </c>
      <c r="J1877" s="3" t="str">
        <f>HYPERLINK("https://www.boe.es/gazeta/dias/1824/09/21/pdfs/GMD-1824-121.pdf#page=3","Abrir facsímil")</f>
        <v>Abrir facsímil</v>
      </c>
      <c r="K1877" s="3" t="s">
        <v>31</v>
      </c>
    </row>
    <row r="1878" spans="1:11" ht="42" customHeight="1">
      <c r="A1878" s="2" t="s">
        <v>4537</v>
      </c>
      <c r="B1878" s="2" t="s">
        <v>4537</v>
      </c>
      <c r="C1878" s="2" t="s">
        <v>54</v>
      </c>
      <c r="D1878" s="2" t="s">
        <v>55</v>
      </c>
      <c r="E1878" s="5">
        <v>-27435</v>
      </c>
      <c r="F1878" s="3" t="s">
        <v>19</v>
      </c>
      <c r="G1878" s="3" t="s">
        <v>507</v>
      </c>
      <c r="H1878" s="2" t="s">
        <v>29</v>
      </c>
      <c r="I1878" s="2" t="s">
        <v>4538</v>
      </c>
      <c r="J1878" s="3" t="str">
        <f>HYPERLINK("https://www.boe.es/gazeta/dias/1824/11/18/pdfs/GMD-1824-146.pdf#page=4","Abrir facsímil")</f>
        <v>Abrir facsímil</v>
      </c>
      <c r="K1878" s="3" t="s">
        <v>31</v>
      </c>
    </row>
    <row r="1879" spans="1:11" ht="42" customHeight="1">
      <c r="A1879" s="2" t="s">
        <v>4539</v>
      </c>
      <c r="B1879" s="2" t="s">
        <v>4539</v>
      </c>
      <c r="C1879" s="2" t="s">
        <v>155</v>
      </c>
      <c r="D1879" s="2" t="s">
        <v>18</v>
      </c>
      <c r="E1879" s="5">
        <v>-27708</v>
      </c>
      <c r="F1879" s="3" t="s">
        <v>864</v>
      </c>
      <c r="G1879" s="3" t="s">
        <v>731</v>
      </c>
      <c r="H1879" s="2" t="s">
        <v>29</v>
      </c>
      <c r="I1879" s="2" t="s">
        <v>4540</v>
      </c>
      <c r="J1879" s="3" t="str">
        <f>HYPERLINK("https://www.boe.es/gazeta/dias/1824/02/19/pdfs/GMD-1824-23.pdf#page=5","Abrir facsímil")</f>
        <v>Abrir facsímil</v>
      </c>
      <c r="K1879" s="3" t="s">
        <v>31</v>
      </c>
    </row>
    <row r="1880" spans="1:11" ht="42" customHeight="1">
      <c r="A1880" s="2" t="s">
        <v>4539</v>
      </c>
      <c r="B1880" s="2" t="s">
        <v>4539</v>
      </c>
      <c r="C1880" s="2" t="s">
        <v>17</v>
      </c>
      <c r="D1880" s="2" t="s">
        <v>18</v>
      </c>
      <c r="E1880" s="5">
        <v>-27666</v>
      </c>
      <c r="F1880" s="3" t="s">
        <v>1605</v>
      </c>
      <c r="G1880" s="3" t="s">
        <v>104</v>
      </c>
      <c r="H1880" s="2" t="s">
        <v>29</v>
      </c>
      <c r="I1880" s="2" t="s">
        <v>4541</v>
      </c>
      <c r="J1880" s="3" t="str">
        <f>HYPERLINK("https://www.boe.es/gazeta/dias/1824/04/01/pdfs/GMD-1824-43.pdf#page=1","Abrir facsímil")</f>
        <v>Abrir facsímil</v>
      </c>
      <c r="K1880" s="3" t="s">
        <v>31</v>
      </c>
    </row>
    <row r="1881" spans="1:11" ht="42" customHeight="1">
      <c r="A1881" s="2" t="s">
        <v>4539</v>
      </c>
      <c r="B1881" s="2" t="s">
        <v>4539</v>
      </c>
      <c r="C1881" s="2" t="s">
        <v>17</v>
      </c>
      <c r="D1881" s="2" t="s">
        <v>18</v>
      </c>
      <c r="E1881" s="5">
        <v>-27608</v>
      </c>
      <c r="F1881" s="3" t="s">
        <v>375</v>
      </c>
      <c r="G1881" s="3" t="s">
        <v>90</v>
      </c>
      <c r="H1881" s="2" t="s">
        <v>29</v>
      </c>
      <c r="I1881" s="2" t="s">
        <v>4542</v>
      </c>
      <c r="J1881" s="3" t="str">
        <f>HYPERLINK("https://www.boe.es/gazeta/dias/1824/05/29/pdfs/GMD-1824-69.pdf#page=2","Abrir facsímil")</f>
        <v>Abrir facsímil</v>
      </c>
      <c r="K1881" s="3" t="s">
        <v>31</v>
      </c>
    </row>
    <row r="1882" spans="1:11" ht="42" customHeight="1">
      <c r="A1882" s="2" t="s">
        <v>4543</v>
      </c>
      <c r="B1882" s="2" t="s">
        <v>4544</v>
      </c>
      <c r="C1882" s="2" t="s">
        <v>17</v>
      </c>
      <c r="D1882" s="2" t="s">
        <v>18</v>
      </c>
      <c r="E1882" s="5">
        <v>-27484</v>
      </c>
      <c r="F1882" s="3" t="s">
        <v>659</v>
      </c>
      <c r="G1882" s="3" t="s">
        <v>37</v>
      </c>
      <c r="H1882" s="2" t="s">
        <v>29</v>
      </c>
      <c r="I1882" s="2" t="s">
        <v>4545</v>
      </c>
      <c r="J1882" s="3" t="str">
        <f>HYPERLINK("https://www.boe.es/gazeta/dias/1824/09/30/pdfs/GMD-1824-125.pdf#page=3","Abrir facsímil")</f>
        <v>Abrir facsímil</v>
      </c>
      <c r="K1882" s="3" t="s">
        <v>31</v>
      </c>
    </row>
    <row r="1883" spans="1:11" ht="42" customHeight="1">
      <c r="A1883" s="2" t="s">
        <v>4546</v>
      </c>
      <c r="B1883" s="2" t="s">
        <v>4547</v>
      </c>
      <c r="C1883" s="2" t="s">
        <v>17</v>
      </c>
      <c r="D1883" s="2" t="s">
        <v>18</v>
      </c>
      <c r="E1883" s="5">
        <v>-27605</v>
      </c>
      <c r="F1883" s="3" t="s">
        <v>1168</v>
      </c>
      <c r="G1883" s="3" t="s">
        <v>1930</v>
      </c>
      <c r="H1883" s="2" t="s">
        <v>29</v>
      </c>
      <c r="I1883" s="2" t="s">
        <v>4548</v>
      </c>
      <c r="J1883" s="3" t="str">
        <f>HYPERLINK("https://www.boe.es/gazeta/dias/1824/06/01/pdfs/GMD-1824-70.pdf#page=2","Abrir facsímil")</f>
        <v>Abrir facsímil</v>
      </c>
      <c r="K1883" s="3" t="s">
        <v>31</v>
      </c>
    </row>
    <row r="1884" spans="1:11" ht="42" customHeight="1">
      <c r="A1884" s="2" t="s">
        <v>4549</v>
      </c>
      <c r="B1884" s="2" t="s">
        <v>4550</v>
      </c>
      <c r="C1884" s="2" t="s">
        <v>17</v>
      </c>
      <c r="D1884" s="2" t="s">
        <v>18</v>
      </c>
      <c r="E1884" s="5">
        <v>-27531</v>
      </c>
      <c r="F1884" s="3" t="s">
        <v>758</v>
      </c>
      <c r="G1884" s="3" t="s">
        <v>28</v>
      </c>
      <c r="H1884" s="2" t="s">
        <v>29</v>
      </c>
      <c r="I1884" s="2" t="s">
        <v>4551</v>
      </c>
      <c r="J1884" s="3" t="str">
        <f>HYPERLINK("https://www.boe.es/gazeta/dias/1824/08/14/pdfs/GMD-1824-102.pdf#page=4","Abrir facsímil")</f>
        <v>Abrir facsímil</v>
      </c>
      <c r="K1884" s="3" t="s">
        <v>31</v>
      </c>
    </row>
    <row r="1885" spans="1:11" ht="42" customHeight="1">
      <c r="A1885" s="2" t="s">
        <v>4552</v>
      </c>
      <c r="B1885" s="2" t="s">
        <v>4553</v>
      </c>
      <c r="C1885" s="2" t="s">
        <v>54</v>
      </c>
      <c r="D1885" s="2" t="s">
        <v>55</v>
      </c>
      <c r="E1885" s="5">
        <v>-27409</v>
      </c>
      <c r="F1885" s="3" t="s">
        <v>85</v>
      </c>
      <c r="G1885" s="3" t="s">
        <v>28</v>
      </c>
      <c r="H1885" s="2" t="s">
        <v>29</v>
      </c>
      <c r="I1885" s="2" t="s">
        <v>4554</v>
      </c>
      <c r="J1885" s="3" t="str">
        <f>HYPERLINK("https://www.boe.es/gazeta/dias/1824/12/14/pdfs/GMD-1824-157.pdf#page=4","Abrir facsímil")</f>
        <v>Abrir facsímil</v>
      </c>
      <c r="K1885" s="3" t="s">
        <v>31</v>
      </c>
    </row>
    <row r="1886" spans="1:11" ht="42" customHeight="1">
      <c r="A1886" s="2" t="s">
        <v>4555</v>
      </c>
      <c r="B1886" s="2" t="s">
        <v>4556</v>
      </c>
      <c r="C1886" s="2" t="s">
        <v>49</v>
      </c>
      <c r="D1886" s="2" t="s">
        <v>18</v>
      </c>
      <c r="E1886" s="5">
        <v>-27601</v>
      </c>
      <c r="F1886" s="3" t="s">
        <v>473</v>
      </c>
      <c r="G1886" s="3" t="s">
        <v>37</v>
      </c>
      <c r="H1886" s="2" t="s">
        <v>29</v>
      </c>
      <c r="I1886" s="2" t="s">
        <v>4557</v>
      </c>
      <c r="J1886" s="3" t="str">
        <f>HYPERLINK("https://www.boe.es/gazeta/dias/1824/06/05/pdfs/GMD-1824-72.pdf#page=3","Abrir facsímil")</f>
        <v>Abrir facsímil</v>
      </c>
      <c r="K1886" s="3" t="s">
        <v>31</v>
      </c>
    </row>
    <row r="1887" spans="1:11" ht="42" customHeight="1">
      <c r="A1887" s="2" t="s">
        <v>4558</v>
      </c>
      <c r="B1887" s="2" t="s">
        <v>4559</v>
      </c>
      <c r="C1887" s="2" t="s">
        <v>54</v>
      </c>
      <c r="D1887" s="2" t="s">
        <v>55</v>
      </c>
      <c r="E1887" s="5">
        <v>-27713</v>
      </c>
      <c r="F1887" s="3" t="s">
        <v>371</v>
      </c>
      <c r="G1887" s="3" t="s">
        <v>37</v>
      </c>
      <c r="H1887" s="2" t="s">
        <v>29</v>
      </c>
      <c r="I1887" s="2" t="s">
        <v>4560</v>
      </c>
      <c r="J1887" s="3" t="str">
        <f>HYPERLINK("https://www.boe.es/gazeta/dias/1824/02/14/pdfs/GMD-1824-21.pdf#page=3","Abrir facsímil")</f>
        <v>Abrir facsímil</v>
      </c>
      <c r="K1887" s="3" t="s">
        <v>31</v>
      </c>
    </row>
    <row r="1888" spans="1:11" ht="42" customHeight="1">
      <c r="A1888" s="2" t="s">
        <v>4561</v>
      </c>
      <c r="B1888" s="2" t="s">
        <v>4562</v>
      </c>
      <c r="C1888" s="2" t="s">
        <v>54</v>
      </c>
      <c r="D1888" s="2" t="s">
        <v>55</v>
      </c>
      <c r="E1888" s="5">
        <v>-27580</v>
      </c>
      <c r="F1888" s="3" t="s">
        <v>231</v>
      </c>
      <c r="G1888" s="3" t="s">
        <v>37</v>
      </c>
      <c r="H1888" s="2" t="s">
        <v>21</v>
      </c>
      <c r="I1888" s="2" t="s">
        <v>4563</v>
      </c>
      <c r="J1888" s="3" t="str">
        <f>HYPERLINK("https://www.boe.es/gazeta/dias/1824/06/26/pdfs/GMD-1824-81.pdf#page=3","Abrir facsímil")</f>
        <v>Abrir facsímil</v>
      </c>
      <c r="K1888" s="3" t="s">
        <v>23</v>
      </c>
    </row>
    <row r="1889" spans="1:11" ht="42" customHeight="1">
      <c r="A1889" s="2" t="s">
        <v>4564</v>
      </c>
      <c r="B1889" s="2" t="s">
        <v>4565</v>
      </c>
      <c r="C1889" s="2" t="s">
        <v>54</v>
      </c>
      <c r="D1889" s="2" t="s">
        <v>55</v>
      </c>
      <c r="E1889" s="5">
        <v>-27493</v>
      </c>
      <c r="F1889" s="3" t="s">
        <v>63</v>
      </c>
      <c r="G1889" s="3" t="s">
        <v>1488</v>
      </c>
      <c r="H1889" s="2" t="s">
        <v>29</v>
      </c>
      <c r="I1889" s="2" t="s">
        <v>4566</v>
      </c>
      <c r="J1889" s="3" t="str">
        <f>HYPERLINK("https://www.boe.es/gazeta/dias/1824/09/21/pdfs/GMD-1824-121.pdf#page=4","Abrir facsímil")</f>
        <v>Abrir facsímil</v>
      </c>
      <c r="K1889" s="3" t="s">
        <v>31</v>
      </c>
    </row>
    <row r="1890" spans="1:11" ht="42" customHeight="1">
      <c r="A1890" s="2" t="s">
        <v>4567</v>
      </c>
      <c r="B1890" s="2" t="s">
        <v>4568</v>
      </c>
      <c r="C1890" s="2" t="s">
        <v>17</v>
      </c>
      <c r="D1890" s="2" t="s">
        <v>18</v>
      </c>
      <c r="E1890" s="5">
        <v>-27477</v>
      </c>
      <c r="F1890" s="3" t="s">
        <v>666</v>
      </c>
      <c r="G1890" s="3" t="s">
        <v>104</v>
      </c>
      <c r="H1890" s="2" t="s">
        <v>29</v>
      </c>
      <c r="I1890" s="2" t="s">
        <v>4569</v>
      </c>
      <c r="J1890" s="3" t="str">
        <f>HYPERLINK("https://www.boe.es/gazeta/dias/1824/10/07/pdfs/GMD-1824-128.pdf#page=1","Abrir facsímil")</f>
        <v>Abrir facsímil</v>
      </c>
      <c r="K1890" s="3" t="s">
        <v>31</v>
      </c>
    </row>
    <row r="1891" spans="1:11" ht="42" customHeight="1">
      <c r="A1891" s="2" t="s">
        <v>4570</v>
      </c>
      <c r="B1891" s="2" t="s">
        <v>4571</v>
      </c>
      <c r="C1891" s="2" t="s">
        <v>34</v>
      </c>
      <c r="D1891" s="2" t="s">
        <v>35</v>
      </c>
      <c r="E1891" s="5">
        <v>-27692</v>
      </c>
      <c r="F1891" s="3" t="s">
        <v>295</v>
      </c>
      <c r="G1891" s="3" t="s">
        <v>37</v>
      </c>
      <c r="H1891" s="2" t="s">
        <v>29</v>
      </c>
      <c r="I1891" s="2" t="s">
        <v>4572</v>
      </c>
      <c r="J1891" s="3" t="str">
        <f>HYPERLINK("https://www.boe.es/gazeta/dias/1824/03/06/pdfs/GMD-1824-30.pdf#page=3","Abrir facsímil")</f>
        <v>Abrir facsímil</v>
      </c>
      <c r="K1891" s="3" t="s">
        <v>31</v>
      </c>
    </row>
    <row r="1892" spans="1:11" ht="42" customHeight="1">
      <c r="A1892" s="2" t="s">
        <v>4573</v>
      </c>
      <c r="B1892" s="2" t="s">
        <v>4574</v>
      </c>
      <c r="C1892" s="2" t="s">
        <v>26</v>
      </c>
      <c r="D1892" s="2" t="s">
        <v>18</v>
      </c>
      <c r="E1892" s="5">
        <v>-27580</v>
      </c>
      <c r="F1892" s="3" t="s">
        <v>231</v>
      </c>
      <c r="G1892" s="3" t="s">
        <v>37</v>
      </c>
      <c r="H1892" s="2" t="s">
        <v>29</v>
      </c>
      <c r="I1892" s="2" t="s">
        <v>4575</v>
      </c>
      <c r="J1892" s="3" t="str">
        <f>HYPERLINK("https://www.boe.es/gazeta/dias/1824/06/26/pdfs/GMD-1824-81.pdf#page=3","Abrir facsímil")</f>
        <v>Abrir facsímil</v>
      </c>
      <c r="K1892" s="3" t="s">
        <v>31</v>
      </c>
    </row>
    <row r="1893" spans="1:11" ht="42" customHeight="1">
      <c r="A1893" s="2" t="s">
        <v>4576</v>
      </c>
      <c r="B1893" s="2" t="s">
        <v>4577</v>
      </c>
      <c r="C1893" s="2" t="s">
        <v>34</v>
      </c>
      <c r="D1893" s="2" t="s">
        <v>35</v>
      </c>
      <c r="E1893" s="5">
        <v>-27689</v>
      </c>
      <c r="F1893" s="3" t="s">
        <v>200</v>
      </c>
      <c r="G1893" s="3" t="s">
        <v>37</v>
      </c>
      <c r="H1893" s="2" t="s">
        <v>29</v>
      </c>
      <c r="I1893" s="2" t="s">
        <v>4578</v>
      </c>
      <c r="J1893" s="3" t="str">
        <f>HYPERLINK("https://www.boe.es/gazeta/dias/1824/03/09/pdfs/GMD-1824-31.pdf#page=3","Abrir facsímil")</f>
        <v>Abrir facsímil</v>
      </c>
      <c r="K1893" s="3" t="s">
        <v>31</v>
      </c>
    </row>
    <row r="1894" spans="1:11" ht="42" customHeight="1">
      <c r="A1894" s="2" t="s">
        <v>4579</v>
      </c>
      <c r="B1894" s="2" t="s">
        <v>4579</v>
      </c>
      <c r="C1894" s="2" t="s">
        <v>54</v>
      </c>
      <c r="D1894" s="2" t="s">
        <v>590</v>
      </c>
      <c r="E1894" s="5">
        <v>-27521</v>
      </c>
      <c r="F1894" s="3" t="s">
        <v>591</v>
      </c>
      <c r="G1894" s="3" t="s">
        <v>104</v>
      </c>
      <c r="H1894" s="2" t="s">
        <v>29</v>
      </c>
      <c r="I1894" s="2" t="s">
        <v>4580</v>
      </c>
      <c r="J1894" s="3" t="str">
        <f>HYPERLINK("https://www.boe.es/gazeta/dias/1824/08/24/pdfs/GMD-1824-107E.pdf#page=1","Abrir facsímil")</f>
        <v>Abrir facsímil</v>
      </c>
      <c r="K1894" s="3" t="s">
        <v>31</v>
      </c>
    </row>
    <row r="1895" spans="1:11" ht="42" customHeight="1">
      <c r="A1895" s="2" t="s">
        <v>4581</v>
      </c>
      <c r="B1895" s="2" t="s">
        <v>4582</v>
      </c>
      <c r="C1895" s="2" t="s">
        <v>34</v>
      </c>
      <c r="D1895" s="2" t="s">
        <v>35</v>
      </c>
      <c r="E1895" s="5">
        <v>-27535</v>
      </c>
      <c r="F1895" s="3" t="s">
        <v>715</v>
      </c>
      <c r="G1895" s="3" t="s">
        <v>90</v>
      </c>
      <c r="H1895" s="2" t="s">
        <v>29</v>
      </c>
      <c r="I1895" s="2" t="s">
        <v>4583</v>
      </c>
      <c r="J1895" s="3" t="str">
        <f>HYPERLINK("https://www.boe.es/gazeta/dias/1824/08/10/pdfs/GMD-1824-100.pdf#page=2","Abrir facsímil")</f>
        <v>Abrir facsímil</v>
      </c>
      <c r="K1895" s="3" t="s">
        <v>31</v>
      </c>
    </row>
    <row r="1896" spans="1:11" ht="42" customHeight="1">
      <c r="A1896" s="2" t="s">
        <v>4584</v>
      </c>
      <c r="B1896" s="2" t="s">
        <v>4585</v>
      </c>
      <c r="C1896" s="2" t="s">
        <v>54</v>
      </c>
      <c r="D1896" s="2" t="s">
        <v>55</v>
      </c>
      <c r="E1896" s="5">
        <v>-27757</v>
      </c>
      <c r="F1896" s="3" t="s">
        <v>235</v>
      </c>
      <c r="G1896" s="3" t="s">
        <v>37</v>
      </c>
      <c r="H1896" s="2" t="s">
        <v>29</v>
      </c>
      <c r="I1896" s="2" t="s">
        <v>4586</v>
      </c>
      <c r="J1896" s="3" t="str">
        <f>HYPERLINK("https://www.boe.es/gazeta/dias/1824/01/01/pdfs/GMD-1824-1.pdf#page=3","Abrir facsímil")</f>
        <v>Abrir facsímil</v>
      </c>
      <c r="K1896" s="3" t="s">
        <v>31</v>
      </c>
    </row>
    <row r="1897" spans="1:11" ht="42" customHeight="1">
      <c r="A1897" s="2" t="s">
        <v>4587</v>
      </c>
      <c r="B1897" s="2" t="s">
        <v>4588</v>
      </c>
      <c r="C1897" s="2" t="s">
        <v>54</v>
      </c>
      <c r="D1897" s="2" t="s">
        <v>55</v>
      </c>
      <c r="E1897" s="5">
        <v>-27409</v>
      </c>
      <c r="F1897" s="3" t="s">
        <v>85</v>
      </c>
      <c r="G1897" s="3" t="s">
        <v>28</v>
      </c>
      <c r="H1897" s="2" t="s">
        <v>29</v>
      </c>
      <c r="I1897" s="2" t="s">
        <v>4589</v>
      </c>
      <c r="J1897" s="3" t="str">
        <f>HYPERLINK("https://www.boe.es/gazeta/dias/1824/12/14/pdfs/GMD-1824-157.pdf#page=4","Abrir facsímil")</f>
        <v>Abrir facsímil</v>
      </c>
      <c r="K1897" s="3" t="s">
        <v>31</v>
      </c>
    </row>
    <row r="1898" spans="1:11" ht="42" customHeight="1">
      <c r="A1898" s="2" t="s">
        <v>4590</v>
      </c>
      <c r="B1898" s="2" t="s">
        <v>4591</v>
      </c>
      <c r="C1898" s="2" t="s">
        <v>54</v>
      </c>
      <c r="D1898" s="2" t="s">
        <v>55</v>
      </c>
      <c r="E1898" s="5">
        <v>-27710</v>
      </c>
      <c r="F1898" s="3" t="s">
        <v>220</v>
      </c>
      <c r="G1898" s="3" t="s">
        <v>28</v>
      </c>
      <c r="H1898" s="2" t="s">
        <v>29</v>
      </c>
      <c r="I1898" s="2" t="s">
        <v>4592</v>
      </c>
      <c r="J1898" s="3" t="str">
        <f>HYPERLINK("https://www.boe.es/gazeta/dias/1824/02/17/pdfs/GMD-1824-22.pdf#page=4","Abrir facsímil")</f>
        <v>Abrir facsímil</v>
      </c>
      <c r="K1898" s="3" t="s">
        <v>31</v>
      </c>
    </row>
    <row r="1899" spans="1:11" ht="42" customHeight="1">
      <c r="A1899" s="2" t="s">
        <v>4593</v>
      </c>
      <c r="B1899" s="2" t="s">
        <v>4594</v>
      </c>
      <c r="C1899" s="2" t="s">
        <v>34</v>
      </c>
      <c r="D1899" s="2" t="s">
        <v>35</v>
      </c>
      <c r="E1899" s="5">
        <v>-27470</v>
      </c>
      <c r="F1899" s="3" t="s">
        <v>89</v>
      </c>
      <c r="G1899" s="3" t="s">
        <v>37</v>
      </c>
      <c r="H1899" s="2" t="s">
        <v>29</v>
      </c>
      <c r="I1899" s="2" t="s">
        <v>4595</v>
      </c>
      <c r="J1899" s="3" t="str">
        <f>HYPERLINK("https://www.boe.es/gazeta/dias/1824/10/14/pdfs/GMD-1824-131.pdf#page=3","Abrir facsímil")</f>
        <v>Abrir facsímil</v>
      </c>
      <c r="K1899" s="3" t="s">
        <v>31</v>
      </c>
    </row>
    <row r="1900" spans="1:11" ht="42" customHeight="1">
      <c r="A1900" s="2" t="s">
        <v>4596</v>
      </c>
      <c r="B1900" s="2" t="s">
        <v>4597</v>
      </c>
      <c r="C1900" s="2" t="s">
        <v>26</v>
      </c>
      <c r="D1900" s="2" t="s">
        <v>18</v>
      </c>
      <c r="E1900" s="5">
        <v>-27393</v>
      </c>
      <c r="F1900" s="3" t="s">
        <v>148</v>
      </c>
      <c r="G1900" s="3" t="s">
        <v>37</v>
      </c>
      <c r="H1900" s="2" t="s">
        <v>29</v>
      </c>
      <c r="I1900" s="2" t="s">
        <v>4598</v>
      </c>
      <c r="J1900" s="3" t="str">
        <f>HYPERLINK("https://www.boe.es/gazeta/dias/1824/12/30/pdfs/GMD-1824-164.pdf#page=3","Abrir facsímil")</f>
        <v>Abrir facsímil</v>
      </c>
      <c r="K1900" s="3" t="s">
        <v>31</v>
      </c>
    </row>
    <row r="1901" spans="1:11" ht="42" customHeight="1">
      <c r="A1901" s="2" t="s">
        <v>4599</v>
      </c>
      <c r="B1901" s="2" t="s">
        <v>4600</v>
      </c>
      <c r="C1901" s="2" t="s">
        <v>26</v>
      </c>
      <c r="D1901" s="2" t="s">
        <v>18</v>
      </c>
      <c r="E1901" s="5">
        <v>-27724</v>
      </c>
      <c r="F1901" s="3" t="s">
        <v>708</v>
      </c>
      <c r="G1901" s="3" t="s">
        <v>1475</v>
      </c>
      <c r="H1901" s="2" t="s">
        <v>21</v>
      </c>
      <c r="I1901" s="2" t="s">
        <v>4601</v>
      </c>
      <c r="J1901" s="3" t="str">
        <f>HYPERLINK("https://www.boe.es/gazeta/dias/1824/02/03/pdfs/GMD-1824-16.pdf#page=4","Abrir facsímil")</f>
        <v>Abrir facsímil</v>
      </c>
      <c r="K1901" s="3" t="s">
        <v>23</v>
      </c>
    </row>
    <row r="1902" spans="1:11" ht="42" customHeight="1">
      <c r="A1902" s="2" t="s">
        <v>4602</v>
      </c>
      <c r="B1902" s="2" t="s">
        <v>4603</v>
      </c>
      <c r="C1902" s="2" t="s">
        <v>301</v>
      </c>
      <c r="D1902" s="2" t="s">
        <v>18</v>
      </c>
      <c r="E1902" s="5">
        <v>-27519</v>
      </c>
      <c r="F1902" s="3" t="s">
        <v>766</v>
      </c>
      <c r="G1902" s="3" t="s">
        <v>28</v>
      </c>
      <c r="H1902" s="2" t="s">
        <v>21</v>
      </c>
      <c r="I1902" s="2" t="s">
        <v>4604</v>
      </c>
      <c r="J1902" s="3" t="str">
        <f>HYPERLINK("https://www.boe.es/gazeta/dias/1824/08/26/pdfs/GMD-1824-109.pdf#page=4","Abrir facsímil")</f>
        <v>Abrir facsímil</v>
      </c>
      <c r="K1902" s="3" t="s">
        <v>23</v>
      </c>
    </row>
    <row r="1903" spans="1:11" ht="42" customHeight="1">
      <c r="A1903" s="2" t="s">
        <v>4605</v>
      </c>
      <c r="B1903" s="2" t="s">
        <v>4606</v>
      </c>
      <c r="C1903" s="2" t="s">
        <v>49</v>
      </c>
      <c r="D1903" s="2" t="s">
        <v>18</v>
      </c>
      <c r="E1903" s="5">
        <v>-27393</v>
      </c>
      <c r="F1903" s="3" t="s">
        <v>148</v>
      </c>
      <c r="G1903" s="3" t="s">
        <v>90</v>
      </c>
      <c r="H1903" s="2" t="s">
        <v>29</v>
      </c>
      <c r="I1903" s="2" t="s">
        <v>4607</v>
      </c>
      <c r="J1903" s="3" t="str">
        <f>HYPERLINK("https://www.boe.es/gazeta/dias/1824/12/30/pdfs/GMD-1824-164.pdf#page=2","Abrir facsímil")</f>
        <v>Abrir facsímil</v>
      </c>
      <c r="K1903" s="3" t="s">
        <v>31</v>
      </c>
    </row>
    <row r="1904" spans="1:11" ht="42" customHeight="1">
      <c r="A1904" s="2" t="s">
        <v>4608</v>
      </c>
      <c r="B1904" s="2" t="s">
        <v>4609</v>
      </c>
      <c r="C1904" s="2" t="s">
        <v>72</v>
      </c>
      <c r="D1904" s="2" t="s">
        <v>18</v>
      </c>
      <c r="E1904" s="5">
        <v>-27752</v>
      </c>
      <c r="F1904" s="3" t="s">
        <v>442</v>
      </c>
      <c r="G1904" s="3" t="s">
        <v>28</v>
      </c>
      <c r="H1904" s="2" t="s">
        <v>29</v>
      </c>
      <c r="I1904" s="2" t="s">
        <v>4610</v>
      </c>
      <c r="J1904" s="3" t="str">
        <f>HYPERLINK("https://www.boe.es/gazeta/dias/1824/01/06/pdfs/GMD-1824-3.pdf#page=4","Abrir facsímil")</f>
        <v>Abrir facsímil</v>
      </c>
      <c r="K1904" s="3" t="s">
        <v>31</v>
      </c>
    </row>
    <row r="1905" spans="1:11" ht="42" customHeight="1">
      <c r="A1905" s="2" t="s">
        <v>4611</v>
      </c>
      <c r="B1905" s="2" t="s">
        <v>4611</v>
      </c>
      <c r="C1905" s="2" t="s">
        <v>54</v>
      </c>
      <c r="D1905" s="2" t="s">
        <v>55</v>
      </c>
      <c r="E1905" s="5">
        <v>-27400</v>
      </c>
      <c r="F1905" s="3" t="s">
        <v>108</v>
      </c>
      <c r="G1905" s="3" t="s">
        <v>28</v>
      </c>
      <c r="H1905" s="2" t="s">
        <v>29</v>
      </c>
      <c r="I1905" s="2" t="s">
        <v>4612</v>
      </c>
      <c r="J1905" s="3" t="str">
        <f>HYPERLINK("https://www.boe.es/gazeta/dias/1824/12/23/pdfs/GMD-1824-161.pdf#page=4","Abrir facsímil")</f>
        <v>Abrir facsímil</v>
      </c>
      <c r="K1905" s="3" t="s">
        <v>31</v>
      </c>
    </row>
    <row r="1906" spans="1:11" ht="42" customHeight="1">
      <c r="A1906" s="2" t="s">
        <v>4613</v>
      </c>
      <c r="B1906" s="2" t="s">
        <v>4614</v>
      </c>
      <c r="C1906" s="2" t="s">
        <v>54</v>
      </c>
      <c r="D1906" s="2" t="s">
        <v>55</v>
      </c>
      <c r="E1906" s="5">
        <v>-27647</v>
      </c>
      <c r="F1906" s="3" t="s">
        <v>498</v>
      </c>
      <c r="G1906" s="3" t="s">
        <v>104</v>
      </c>
      <c r="H1906" s="2" t="s">
        <v>29</v>
      </c>
      <c r="I1906" s="2" t="s">
        <v>4615</v>
      </c>
      <c r="J1906" s="3" t="str">
        <f>HYPERLINK("https://www.boe.es/gazeta/dias/1824/04/20/pdfs/GMD-1824-51.pdf#page=1","Abrir facsímil")</f>
        <v>Abrir facsímil</v>
      </c>
      <c r="K1906" s="3" t="s">
        <v>31</v>
      </c>
    </row>
    <row r="1907" spans="1:11" ht="42" customHeight="1">
      <c r="A1907" s="2" t="s">
        <v>4616</v>
      </c>
      <c r="B1907" s="2" t="s">
        <v>4617</v>
      </c>
      <c r="C1907" s="2" t="s">
        <v>301</v>
      </c>
      <c r="D1907" s="2" t="s">
        <v>18</v>
      </c>
      <c r="E1907" s="5">
        <v>-27454</v>
      </c>
      <c r="F1907" s="3" t="s">
        <v>318</v>
      </c>
      <c r="G1907" s="3" t="s">
        <v>28</v>
      </c>
      <c r="H1907" s="2" t="s">
        <v>29</v>
      </c>
      <c r="I1907" s="2" t="s">
        <v>4618</v>
      </c>
      <c r="J1907" s="3" t="str">
        <f>HYPERLINK("https://www.boe.es/gazeta/dias/1824/10/30/pdfs/GMD-1824-138.pdf#page=4","Abrir facsímil")</f>
        <v>Abrir facsímil</v>
      </c>
      <c r="K1907" s="3" t="s">
        <v>31</v>
      </c>
    </row>
    <row r="1908" spans="1:11" ht="42" customHeight="1">
      <c r="A1908" s="2" t="s">
        <v>4619</v>
      </c>
      <c r="B1908" s="2" t="s">
        <v>4620</v>
      </c>
      <c r="C1908" s="2" t="s">
        <v>54</v>
      </c>
      <c r="D1908" s="2" t="s">
        <v>55</v>
      </c>
      <c r="E1908" s="5">
        <v>-27409</v>
      </c>
      <c r="F1908" s="3" t="s">
        <v>85</v>
      </c>
      <c r="G1908" s="3" t="s">
        <v>28</v>
      </c>
      <c r="H1908" s="2" t="s">
        <v>29</v>
      </c>
      <c r="I1908" s="2" t="s">
        <v>4621</v>
      </c>
      <c r="J1908" s="3" t="str">
        <f>HYPERLINK("https://www.boe.es/gazeta/dias/1824/12/14/pdfs/GMD-1824-157.pdf#page=4","Abrir facsímil")</f>
        <v>Abrir facsímil</v>
      </c>
      <c r="K1908" s="3" t="s">
        <v>31</v>
      </c>
    </row>
    <row r="1909" spans="1:11" ht="42" customHeight="1">
      <c r="A1909" s="2" t="s">
        <v>4622</v>
      </c>
      <c r="B1909" s="2" t="s">
        <v>4623</v>
      </c>
      <c r="C1909" s="2" t="s">
        <v>54</v>
      </c>
      <c r="D1909" s="2" t="s">
        <v>55</v>
      </c>
      <c r="E1909" s="5">
        <v>-27577</v>
      </c>
      <c r="F1909" s="3" t="s">
        <v>1963</v>
      </c>
      <c r="G1909" s="3" t="s">
        <v>28</v>
      </c>
      <c r="H1909" s="2" t="s">
        <v>21</v>
      </c>
      <c r="I1909" s="2" t="s">
        <v>4624</v>
      </c>
      <c r="J1909" s="3" t="str">
        <f>HYPERLINK("https://www.boe.es/gazeta/dias/1824/06/29/pdfs/GMD-1824-82.pdf#page=4","Abrir facsímil")</f>
        <v>Abrir facsímil</v>
      </c>
      <c r="K1909" s="3" t="s">
        <v>23</v>
      </c>
    </row>
    <row r="1910" spans="1:11" ht="42" customHeight="1">
      <c r="A1910" s="2" t="s">
        <v>4625</v>
      </c>
      <c r="B1910" s="2" t="s">
        <v>4626</v>
      </c>
      <c r="C1910" s="2" t="s">
        <v>155</v>
      </c>
      <c r="D1910" s="2" t="s">
        <v>18</v>
      </c>
      <c r="E1910" s="5">
        <v>-27524</v>
      </c>
      <c r="F1910" s="3" t="s">
        <v>887</v>
      </c>
      <c r="G1910" s="3" t="s">
        <v>37</v>
      </c>
      <c r="H1910" s="2" t="s">
        <v>29</v>
      </c>
      <c r="I1910" s="2" t="s">
        <v>4627</v>
      </c>
      <c r="J1910" s="3" t="str">
        <f>HYPERLINK("https://www.boe.es/gazeta/dias/1824/08/21/pdfs/GMD-1824-105.pdf#page=3","Abrir facsímil")</f>
        <v>Abrir facsímil</v>
      </c>
      <c r="K1910" s="3" t="s">
        <v>31</v>
      </c>
    </row>
    <row r="1911" spans="1:11" ht="42" customHeight="1">
      <c r="A1911" s="2" t="s">
        <v>4628</v>
      </c>
      <c r="B1911" s="2" t="s">
        <v>4629</v>
      </c>
      <c r="C1911" s="2" t="s">
        <v>17</v>
      </c>
      <c r="D1911" s="2" t="s">
        <v>18</v>
      </c>
      <c r="E1911" s="5">
        <v>-27554</v>
      </c>
      <c r="F1911" s="3" t="s">
        <v>326</v>
      </c>
      <c r="G1911" s="3" t="s">
        <v>37</v>
      </c>
      <c r="H1911" s="2" t="s">
        <v>29</v>
      </c>
      <c r="I1911" s="2" t="s">
        <v>4630</v>
      </c>
      <c r="J1911" s="3" t="str">
        <f>HYPERLINK("https://www.boe.es/gazeta/dias/1824/07/22/pdfs/GMD-1824-92.pdf#page=3","Abrir facsímil")</f>
        <v>Abrir facsímil</v>
      </c>
      <c r="K1911" s="3" t="s">
        <v>31</v>
      </c>
    </row>
    <row r="1912" spans="1:11" ht="42" customHeight="1">
      <c r="A1912" s="2" t="s">
        <v>4631</v>
      </c>
      <c r="B1912" s="2" t="s">
        <v>4632</v>
      </c>
      <c r="C1912" s="2" t="s">
        <v>155</v>
      </c>
      <c r="D1912" s="2" t="s">
        <v>18</v>
      </c>
      <c r="E1912" s="5">
        <v>-27708</v>
      </c>
      <c r="F1912" s="3" t="s">
        <v>864</v>
      </c>
      <c r="G1912" s="3" t="s">
        <v>28</v>
      </c>
      <c r="H1912" s="2" t="s">
        <v>29</v>
      </c>
      <c r="I1912" s="2" t="s">
        <v>4633</v>
      </c>
      <c r="J1912" s="3" t="str">
        <f>HYPERLINK("https://www.boe.es/gazeta/dias/1824/02/19/pdfs/GMD-1824-23.pdf#page=4","Abrir facsímil")</f>
        <v>Abrir facsímil</v>
      </c>
      <c r="K1912" s="3" t="s">
        <v>31</v>
      </c>
    </row>
    <row r="1913" spans="1:11" ht="42" customHeight="1">
      <c r="A1913" s="2" t="s">
        <v>4631</v>
      </c>
      <c r="B1913" s="2" t="s">
        <v>4632</v>
      </c>
      <c r="C1913" s="2" t="s">
        <v>54</v>
      </c>
      <c r="D1913" s="2" t="s">
        <v>55</v>
      </c>
      <c r="E1913" s="5">
        <v>-27703</v>
      </c>
      <c r="F1913" s="3" t="s">
        <v>870</v>
      </c>
      <c r="G1913" s="3" t="s">
        <v>37</v>
      </c>
      <c r="H1913" s="2" t="s">
        <v>29</v>
      </c>
      <c r="I1913" s="2" t="s">
        <v>4634</v>
      </c>
      <c r="J1913" s="3" t="str">
        <f>HYPERLINK("https://www.boe.es/gazeta/dias/1824/02/24/pdfs/GMD-1824-25.pdf#page=3","Abrir facsímil")</f>
        <v>Abrir facsímil</v>
      </c>
      <c r="K1913" s="3" t="s">
        <v>31</v>
      </c>
    </row>
    <row r="1914" spans="1:11" ht="42" customHeight="1">
      <c r="A1914" s="2" t="s">
        <v>4635</v>
      </c>
      <c r="B1914" s="2" t="s">
        <v>4636</v>
      </c>
      <c r="C1914" s="2" t="s">
        <v>34</v>
      </c>
      <c r="D1914" s="2" t="s">
        <v>35</v>
      </c>
      <c r="E1914" s="5">
        <v>-27510</v>
      </c>
      <c r="F1914" s="3" t="s">
        <v>2039</v>
      </c>
      <c r="G1914" s="3" t="s">
        <v>104</v>
      </c>
      <c r="H1914" s="2" t="s">
        <v>29</v>
      </c>
      <c r="I1914" s="2" t="s">
        <v>4637</v>
      </c>
      <c r="J1914" s="3" t="str">
        <f>HYPERLINK("https://www.boe.es/gazeta/dias/1824/09/04/pdfs/GMD-1824-114.pdf#page=1","Abrir facsímil")</f>
        <v>Abrir facsímil</v>
      </c>
      <c r="K1914" s="3" t="s">
        <v>31</v>
      </c>
    </row>
    <row r="1915" spans="1:11" ht="42" customHeight="1">
      <c r="A1915" s="2" t="s">
        <v>4638</v>
      </c>
      <c r="B1915" s="2" t="s">
        <v>4639</v>
      </c>
      <c r="C1915" s="2" t="s">
        <v>54</v>
      </c>
      <c r="D1915" s="2" t="s">
        <v>55</v>
      </c>
      <c r="E1915" s="5">
        <v>-27393</v>
      </c>
      <c r="F1915" s="3" t="s">
        <v>148</v>
      </c>
      <c r="G1915" s="3" t="s">
        <v>37</v>
      </c>
      <c r="H1915" s="2" t="s">
        <v>29</v>
      </c>
      <c r="I1915" s="2" t="s">
        <v>4640</v>
      </c>
      <c r="J1915" s="3" t="str">
        <f>HYPERLINK("https://www.boe.es/gazeta/dias/1824/12/30/pdfs/GMD-1824-164.pdf#page=3","Abrir facsímil")</f>
        <v>Abrir facsímil</v>
      </c>
      <c r="K1915" s="3" t="s">
        <v>31</v>
      </c>
    </row>
    <row r="1916" spans="1:11" ht="42" customHeight="1">
      <c r="A1916" s="2" t="s">
        <v>4641</v>
      </c>
      <c r="B1916" s="2" t="s">
        <v>4642</v>
      </c>
      <c r="C1916" s="2" t="s">
        <v>54</v>
      </c>
      <c r="D1916" s="2" t="s">
        <v>55</v>
      </c>
      <c r="E1916" s="5">
        <v>-27547</v>
      </c>
      <c r="F1916" s="3" t="s">
        <v>156</v>
      </c>
      <c r="G1916" s="3" t="s">
        <v>28</v>
      </c>
      <c r="H1916" s="2" t="s">
        <v>29</v>
      </c>
      <c r="I1916" s="2" t="s">
        <v>4643</v>
      </c>
      <c r="J1916" s="3" t="str">
        <f>HYPERLINK("https://www.boe.es/gazeta/dias/1824/07/29/pdfs/GMD-1824-95.pdf#page=4","Abrir facsímil")</f>
        <v>Abrir facsímil</v>
      </c>
      <c r="K1916" s="3" t="s">
        <v>31</v>
      </c>
    </row>
    <row r="1917" spans="1:11" ht="42" customHeight="1">
      <c r="A1917" s="2" t="s">
        <v>4644</v>
      </c>
      <c r="B1917" s="2" t="s">
        <v>4645</v>
      </c>
      <c r="C1917" s="2" t="s">
        <v>17</v>
      </c>
      <c r="D1917" s="2" t="s">
        <v>18</v>
      </c>
      <c r="E1917" s="5">
        <v>-27484</v>
      </c>
      <c r="F1917" s="3" t="s">
        <v>659</v>
      </c>
      <c r="G1917" s="3" t="s">
        <v>28</v>
      </c>
      <c r="H1917" s="2" t="s">
        <v>29</v>
      </c>
      <c r="I1917" s="2" t="s">
        <v>4646</v>
      </c>
      <c r="J1917" s="3" t="str">
        <f>HYPERLINK("https://www.boe.es/gazeta/dias/1824/09/30/pdfs/GMD-1824-125.pdf#page=4","Abrir facsímil")</f>
        <v>Abrir facsímil</v>
      </c>
      <c r="K1917" s="3" t="s">
        <v>31</v>
      </c>
    </row>
    <row r="1918" spans="1:11" ht="42" customHeight="1">
      <c r="A1918" s="2" t="s">
        <v>4647</v>
      </c>
      <c r="B1918" s="2" t="s">
        <v>4648</v>
      </c>
      <c r="C1918" s="2" t="s">
        <v>17</v>
      </c>
      <c r="D1918" s="2" t="s">
        <v>18</v>
      </c>
      <c r="E1918" s="5">
        <v>-27470</v>
      </c>
      <c r="F1918" s="3" t="s">
        <v>89</v>
      </c>
      <c r="G1918" s="3" t="s">
        <v>37</v>
      </c>
      <c r="H1918" s="2" t="s">
        <v>29</v>
      </c>
      <c r="I1918" s="2" t="s">
        <v>4649</v>
      </c>
      <c r="J1918" s="3" t="str">
        <f>HYPERLINK("https://www.boe.es/gazeta/dias/1824/10/14/pdfs/GMD-1824-131.pdf#page=3","Abrir facsímil")</f>
        <v>Abrir facsímil</v>
      </c>
      <c r="K1918" s="3" t="s">
        <v>31</v>
      </c>
    </row>
    <row r="1919" spans="1:11" ht="42" customHeight="1">
      <c r="A1919" s="2" t="s">
        <v>4650</v>
      </c>
      <c r="B1919" s="2" t="s">
        <v>4651</v>
      </c>
      <c r="C1919" s="2" t="s">
        <v>17</v>
      </c>
      <c r="D1919" s="2" t="s">
        <v>18</v>
      </c>
      <c r="E1919" s="5">
        <v>-27710</v>
      </c>
      <c r="F1919" s="3" t="s">
        <v>220</v>
      </c>
      <c r="G1919" s="3" t="s">
        <v>37</v>
      </c>
      <c r="H1919" s="2" t="s">
        <v>29</v>
      </c>
      <c r="I1919" s="2" t="s">
        <v>4652</v>
      </c>
      <c r="J1919" s="3" t="str">
        <f>HYPERLINK("https://www.boe.es/gazeta/dias/1824/02/17/pdfs/GMD-1824-22.pdf#page=3","Abrir facsímil")</f>
        <v>Abrir facsímil</v>
      </c>
      <c r="K1919" s="3" t="s">
        <v>31</v>
      </c>
    </row>
    <row r="1920" spans="1:11" ht="42" customHeight="1">
      <c r="A1920" s="2" t="s">
        <v>4650</v>
      </c>
      <c r="B1920" s="2" t="s">
        <v>4651</v>
      </c>
      <c r="C1920" s="2" t="s">
        <v>34</v>
      </c>
      <c r="D1920" s="2" t="s">
        <v>35</v>
      </c>
      <c r="E1920" s="5">
        <v>-27400</v>
      </c>
      <c r="F1920" s="3" t="s">
        <v>108</v>
      </c>
      <c r="G1920" s="3" t="s">
        <v>28</v>
      </c>
      <c r="H1920" s="2" t="s">
        <v>29</v>
      </c>
      <c r="I1920" s="2" t="s">
        <v>4653</v>
      </c>
      <c r="J1920" s="3" t="str">
        <f>HYPERLINK("https://www.boe.es/gazeta/dias/1824/12/23/pdfs/GMD-1824-161.pdf#page=4","Abrir facsímil")</f>
        <v>Abrir facsímil</v>
      </c>
      <c r="K1920" s="3" t="s">
        <v>31</v>
      </c>
    </row>
    <row r="1921" spans="1:11" ht="42" customHeight="1">
      <c r="A1921" s="2" t="s">
        <v>4654</v>
      </c>
      <c r="B1921" s="2" t="s">
        <v>4655</v>
      </c>
      <c r="C1921" s="2" t="s">
        <v>17</v>
      </c>
      <c r="D1921" s="2" t="s">
        <v>18</v>
      </c>
      <c r="E1921" s="5">
        <v>-27748</v>
      </c>
      <c r="F1921" s="3" t="s">
        <v>444</v>
      </c>
      <c r="G1921" s="3" t="s">
        <v>493</v>
      </c>
      <c r="H1921" s="2" t="s">
        <v>29</v>
      </c>
      <c r="I1921" s="2" t="s">
        <v>4656</v>
      </c>
      <c r="J1921" s="3" t="str">
        <f>HYPERLINK("https://www.boe.es/gazeta/dias/1824/01/10/pdfs/GMD-1824-5.pdf#page=4","Abrir facsímil")</f>
        <v>Abrir facsímil</v>
      </c>
      <c r="K1921" s="3" t="s">
        <v>31</v>
      </c>
    </row>
    <row r="1922" spans="1:11" ht="42" customHeight="1">
      <c r="A1922" s="2" t="s">
        <v>4657</v>
      </c>
      <c r="B1922" s="2" t="s">
        <v>4658</v>
      </c>
      <c r="C1922" s="2" t="s">
        <v>34</v>
      </c>
      <c r="D1922" s="2" t="s">
        <v>35</v>
      </c>
      <c r="E1922" s="5">
        <v>-27430</v>
      </c>
      <c r="F1922" s="3" t="s">
        <v>699</v>
      </c>
      <c r="G1922" s="3" t="s">
        <v>37</v>
      </c>
      <c r="H1922" s="2" t="s">
        <v>29</v>
      </c>
      <c r="I1922" s="2" t="s">
        <v>4659</v>
      </c>
      <c r="J1922" s="3" t="str">
        <f>HYPERLINK("https://www.boe.es/gazeta/dias/1824/11/23/pdfs/GMD-1824-148.pdf#page=3","Abrir facsímil")</f>
        <v>Abrir facsímil</v>
      </c>
      <c r="K1922" s="3" t="s">
        <v>31</v>
      </c>
    </row>
    <row r="1923" spans="1:11" ht="42" customHeight="1">
      <c r="A1923" s="2" t="s">
        <v>4660</v>
      </c>
      <c r="B1923" s="2" t="s">
        <v>4661</v>
      </c>
      <c r="C1923" s="2" t="s">
        <v>54</v>
      </c>
      <c r="D1923" s="2" t="s">
        <v>55</v>
      </c>
      <c r="E1923" s="5">
        <v>-27563</v>
      </c>
      <c r="F1923" s="3" t="s">
        <v>1303</v>
      </c>
      <c r="G1923" s="3" t="s">
        <v>90</v>
      </c>
      <c r="H1923" s="2" t="s">
        <v>29</v>
      </c>
      <c r="I1923" s="2" t="s">
        <v>4662</v>
      </c>
      <c r="J1923" s="3" t="str">
        <f>HYPERLINK("https://www.boe.es/gazeta/dias/1824/07/13/pdfs/GMD-1824-88.pdf#page=2","Abrir facsímil")</f>
        <v>Abrir facsímil</v>
      </c>
      <c r="K1923" s="3" t="s">
        <v>31</v>
      </c>
    </row>
    <row r="1924" spans="1:11" ht="42" customHeight="1">
      <c r="A1924" s="2" t="s">
        <v>4660</v>
      </c>
      <c r="B1924" s="2" t="s">
        <v>4661</v>
      </c>
      <c r="C1924" s="2" t="s">
        <v>54</v>
      </c>
      <c r="D1924" s="2" t="s">
        <v>55</v>
      </c>
      <c r="E1924" s="5">
        <v>-27416</v>
      </c>
      <c r="F1924" s="3" t="s">
        <v>115</v>
      </c>
      <c r="G1924" s="3" t="s">
        <v>37</v>
      </c>
      <c r="H1924" s="2" t="s">
        <v>29</v>
      </c>
      <c r="I1924" s="2" t="s">
        <v>4663</v>
      </c>
      <c r="J1924" s="3" t="str">
        <f>HYPERLINK("https://www.boe.es/gazeta/dias/1824/12/07/pdfs/GMD-1824-154.pdf#page=3","Abrir facsímil")</f>
        <v>Abrir facsímil</v>
      </c>
      <c r="K1924" s="3" t="s">
        <v>31</v>
      </c>
    </row>
    <row r="1925" spans="1:11" ht="42" customHeight="1">
      <c r="A1925" s="2" t="s">
        <v>4664</v>
      </c>
      <c r="B1925" s="2" t="s">
        <v>4665</v>
      </c>
      <c r="C1925" s="2" t="s">
        <v>54</v>
      </c>
      <c r="D1925" s="2" t="s">
        <v>55</v>
      </c>
      <c r="E1925" s="5">
        <v>-27393</v>
      </c>
      <c r="F1925" s="3" t="s">
        <v>148</v>
      </c>
      <c r="G1925" s="3" t="s">
        <v>37</v>
      </c>
      <c r="H1925" s="2" t="s">
        <v>29</v>
      </c>
      <c r="I1925" s="2" t="s">
        <v>4666</v>
      </c>
      <c r="J1925" s="3" t="str">
        <f>HYPERLINK("https://www.boe.es/gazeta/dias/1824/12/30/pdfs/GMD-1824-164.pdf#page=3","Abrir facsímil")</f>
        <v>Abrir facsímil</v>
      </c>
      <c r="K1925" s="3" t="s">
        <v>31</v>
      </c>
    </row>
    <row r="1926" spans="1:11" ht="42" customHeight="1">
      <c r="A1926" s="2" t="s">
        <v>4667</v>
      </c>
      <c r="B1926" s="2" t="s">
        <v>4668</v>
      </c>
      <c r="C1926" s="2" t="s">
        <v>54</v>
      </c>
      <c r="D1926" s="2" t="s">
        <v>55</v>
      </c>
      <c r="E1926" s="5">
        <v>-27722</v>
      </c>
      <c r="F1926" s="3" t="s">
        <v>730</v>
      </c>
      <c r="G1926" s="3" t="s">
        <v>28</v>
      </c>
      <c r="H1926" s="2" t="s">
        <v>29</v>
      </c>
      <c r="I1926" s="2" t="s">
        <v>4669</v>
      </c>
      <c r="J1926" s="3" t="str">
        <f>HYPERLINK("https://www.boe.es/gazeta/dias/1824/02/05/pdfs/GMD-1824-17.pdf#page=4","Abrir facsímil")</f>
        <v>Abrir facsímil</v>
      </c>
      <c r="K1926" s="3" t="s">
        <v>31</v>
      </c>
    </row>
    <row r="1927" spans="1:11" ht="42" customHeight="1">
      <c r="A1927" s="2" t="s">
        <v>4670</v>
      </c>
      <c r="B1927" s="2" t="s">
        <v>4670</v>
      </c>
      <c r="C1927" s="2" t="s">
        <v>34</v>
      </c>
      <c r="D1927" s="2" t="s">
        <v>35</v>
      </c>
      <c r="E1927" s="5">
        <v>-27482</v>
      </c>
      <c r="F1927" s="3" t="s">
        <v>1575</v>
      </c>
      <c r="G1927" s="3" t="s">
        <v>28</v>
      </c>
      <c r="H1927" s="2" t="s">
        <v>29</v>
      </c>
      <c r="I1927" s="2" t="s">
        <v>4671</v>
      </c>
      <c r="J1927" s="3" t="str">
        <f>HYPERLINK("https://www.boe.es/gazeta/dias/1824/10/02/pdfs/GMD-1824-126.pdf#page=4","Abrir facsímil")</f>
        <v>Abrir facsímil</v>
      </c>
      <c r="K1927" s="3" t="s">
        <v>31</v>
      </c>
    </row>
    <row r="1928" spans="1:11" ht="42" customHeight="1">
      <c r="A1928" s="2" t="s">
        <v>4672</v>
      </c>
      <c r="B1928" s="2" t="s">
        <v>4673</v>
      </c>
      <c r="C1928" s="2" t="s">
        <v>26</v>
      </c>
      <c r="D1928" s="2" t="s">
        <v>18</v>
      </c>
      <c r="E1928" s="5">
        <v>-27465</v>
      </c>
      <c r="F1928" s="3" t="s">
        <v>1390</v>
      </c>
      <c r="G1928" s="3" t="s">
        <v>28</v>
      </c>
      <c r="H1928" s="2" t="s">
        <v>29</v>
      </c>
      <c r="I1928" s="2" t="s">
        <v>4674</v>
      </c>
      <c r="J1928" s="3" t="str">
        <f>HYPERLINK("https://www.boe.es/gazeta/dias/1824/10/19/pdfs/GMD-1824-133.pdf#page=4","Abrir facsímil")</f>
        <v>Abrir facsímil</v>
      </c>
      <c r="K1928" s="3" t="s">
        <v>31</v>
      </c>
    </row>
    <row r="1929" spans="1:11" ht="42" customHeight="1">
      <c r="A1929" s="2" t="s">
        <v>4675</v>
      </c>
      <c r="B1929" s="2" t="s">
        <v>4676</v>
      </c>
      <c r="C1929" s="2" t="s">
        <v>34</v>
      </c>
      <c r="D1929" s="2" t="s">
        <v>35</v>
      </c>
      <c r="E1929" s="5">
        <v>-27692</v>
      </c>
      <c r="F1929" s="3" t="s">
        <v>295</v>
      </c>
      <c r="G1929" s="3" t="s">
        <v>37</v>
      </c>
      <c r="H1929" s="2" t="s">
        <v>29</v>
      </c>
      <c r="I1929" s="2" t="s">
        <v>4677</v>
      </c>
      <c r="J1929" s="3" t="str">
        <f>HYPERLINK("https://www.boe.es/gazeta/dias/1824/03/06/pdfs/GMD-1824-30.pdf#page=3","Abrir facsímil")</f>
        <v>Abrir facsímil</v>
      </c>
      <c r="K1929" s="3" t="s">
        <v>31</v>
      </c>
    </row>
    <row r="1930" spans="1:11" ht="42" customHeight="1">
      <c r="A1930" s="2" t="s">
        <v>4675</v>
      </c>
      <c r="B1930" s="2" t="s">
        <v>4676</v>
      </c>
      <c r="C1930" s="2" t="s">
        <v>34</v>
      </c>
      <c r="D1930" s="2" t="s">
        <v>35</v>
      </c>
      <c r="E1930" s="5">
        <v>-27657</v>
      </c>
      <c r="F1930" s="3" t="s">
        <v>94</v>
      </c>
      <c r="G1930" s="3" t="s">
        <v>28</v>
      </c>
      <c r="H1930" s="2" t="s">
        <v>29</v>
      </c>
      <c r="I1930" s="2" t="s">
        <v>4678</v>
      </c>
      <c r="J1930" s="3" t="str">
        <f>HYPERLINK("https://www.boe.es/gazeta/dias/1824/04/10/pdfs/GMD-1824-47.pdf#page=4","Abrir facsímil")</f>
        <v>Abrir facsímil</v>
      </c>
      <c r="K1930" s="3" t="s">
        <v>31</v>
      </c>
    </row>
    <row r="1931" spans="1:11" ht="42" customHeight="1">
      <c r="A1931" s="2" t="s">
        <v>4679</v>
      </c>
      <c r="B1931" s="2" t="s">
        <v>4680</v>
      </c>
      <c r="C1931" s="2" t="s">
        <v>34</v>
      </c>
      <c r="D1931" s="2" t="s">
        <v>35</v>
      </c>
      <c r="E1931" s="5">
        <v>-27587</v>
      </c>
      <c r="F1931" s="3" t="s">
        <v>1500</v>
      </c>
      <c r="G1931" s="3" t="s">
        <v>28</v>
      </c>
      <c r="H1931" s="2" t="s">
        <v>29</v>
      </c>
      <c r="I1931" s="2" t="s">
        <v>4681</v>
      </c>
      <c r="J1931" s="3" t="str">
        <f>HYPERLINK("https://www.boe.es/gazeta/dias/1824/06/19/pdfs/GMD-1824-78.pdf#page=4","Abrir facsímil")</f>
        <v>Abrir facsímil</v>
      </c>
      <c r="K1931" s="3" t="s">
        <v>31</v>
      </c>
    </row>
    <row r="1932" spans="1:11" ht="42" customHeight="1">
      <c r="A1932" s="2" t="s">
        <v>4682</v>
      </c>
      <c r="B1932" s="2" t="s">
        <v>4683</v>
      </c>
      <c r="C1932" s="2" t="s">
        <v>72</v>
      </c>
      <c r="D1932" s="2" t="s">
        <v>18</v>
      </c>
      <c r="E1932" s="5">
        <v>-27689</v>
      </c>
      <c r="F1932" s="3" t="s">
        <v>200</v>
      </c>
      <c r="G1932" s="3" t="s">
        <v>37</v>
      </c>
      <c r="H1932" s="2" t="s">
        <v>29</v>
      </c>
      <c r="I1932" s="2" t="s">
        <v>4684</v>
      </c>
      <c r="J1932" s="3" t="str">
        <f>HYPERLINK("https://www.boe.es/gazeta/dias/1824/03/09/pdfs/GMD-1824-31.pdf#page=3","Abrir facsímil")</f>
        <v>Abrir facsímil</v>
      </c>
      <c r="K1932" s="3" t="s">
        <v>31</v>
      </c>
    </row>
    <row r="1933" spans="1:11" ht="42" customHeight="1">
      <c r="A1933" s="2" t="s">
        <v>4685</v>
      </c>
      <c r="B1933" s="2" t="s">
        <v>4686</v>
      </c>
      <c r="C1933" s="2" t="s">
        <v>54</v>
      </c>
      <c r="D1933" s="2" t="s">
        <v>55</v>
      </c>
      <c r="E1933" s="5">
        <v>-27652</v>
      </c>
      <c r="F1933" s="3" t="s">
        <v>692</v>
      </c>
      <c r="G1933" s="3" t="s">
        <v>37</v>
      </c>
      <c r="H1933" s="2" t="s">
        <v>29</v>
      </c>
      <c r="I1933" s="2" t="s">
        <v>4687</v>
      </c>
      <c r="J1933" s="3" t="str">
        <f>HYPERLINK("https://www.boe.es/gazeta/dias/1824/04/15/pdfs/GMD-1824-49.pdf#page=3","Abrir facsímil")</f>
        <v>Abrir facsímil</v>
      </c>
      <c r="K1933" s="3" t="s">
        <v>31</v>
      </c>
    </row>
    <row r="1934" spans="1:11" ht="42" customHeight="1">
      <c r="A1934" s="2" t="s">
        <v>4688</v>
      </c>
      <c r="B1934" s="2" t="s">
        <v>4688</v>
      </c>
      <c r="C1934" s="2" t="s">
        <v>26</v>
      </c>
      <c r="D1934" s="2" t="s">
        <v>18</v>
      </c>
      <c r="E1934" s="5">
        <v>-27738</v>
      </c>
      <c r="F1934" s="3" t="s">
        <v>517</v>
      </c>
      <c r="G1934" s="3" t="s">
        <v>28</v>
      </c>
      <c r="H1934" s="2" t="s">
        <v>29</v>
      </c>
      <c r="I1934" s="2" t="s">
        <v>4689</v>
      </c>
      <c r="J1934" s="3" t="str">
        <f>HYPERLINK("https://www.boe.es/gazeta/dias/1824/01/20/pdfs/GMD-1824-9.pdf#page=4","Abrir facsímil")</f>
        <v>Abrir facsímil</v>
      </c>
      <c r="K1934" s="3" t="s">
        <v>31</v>
      </c>
    </row>
    <row r="1935" spans="1:11" ht="42" customHeight="1">
      <c r="A1935" s="2" t="s">
        <v>4688</v>
      </c>
      <c r="B1935" s="2" t="s">
        <v>4688</v>
      </c>
      <c r="C1935" s="2" t="s">
        <v>301</v>
      </c>
      <c r="D1935" s="2" t="s">
        <v>18</v>
      </c>
      <c r="E1935" s="5">
        <v>-27395</v>
      </c>
      <c r="F1935" s="3" t="s">
        <v>817</v>
      </c>
      <c r="G1935" s="3" t="s">
        <v>28</v>
      </c>
      <c r="H1935" s="2" t="s">
        <v>29</v>
      </c>
      <c r="I1935" s="2" t="s">
        <v>4690</v>
      </c>
      <c r="J1935" s="3" t="str">
        <f>HYPERLINK("https://www.boe.es/gazeta/dias/1824/12/28/pdfs/GMD-1824-163.pdf#page=4","Abrir facsímil")</f>
        <v>Abrir facsímil</v>
      </c>
      <c r="K1935" s="3" t="s">
        <v>31</v>
      </c>
    </row>
    <row r="1936" spans="1:11" ht="42" customHeight="1">
      <c r="A1936" s="2" t="s">
        <v>4691</v>
      </c>
      <c r="B1936" s="2" t="s">
        <v>4692</v>
      </c>
      <c r="C1936" s="2" t="s">
        <v>54</v>
      </c>
      <c r="D1936" s="2" t="s">
        <v>55</v>
      </c>
      <c r="E1936" s="5">
        <v>-27493</v>
      </c>
      <c r="F1936" s="3" t="s">
        <v>63</v>
      </c>
      <c r="G1936" s="3" t="s">
        <v>64</v>
      </c>
      <c r="H1936" s="2" t="s">
        <v>29</v>
      </c>
      <c r="I1936" s="2" t="s">
        <v>4693</v>
      </c>
      <c r="J1936" s="3" t="str">
        <f>HYPERLINK("https://www.boe.es/gazeta/dias/1824/09/21/pdfs/GMD-1824-121.pdf#page=3","Abrir facsímil")</f>
        <v>Abrir facsímil</v>
      </c>
      <c r="K1936" s="3" t="s">
        <v>31</v>
      </c>
    </row>
    <row r="1937" spans="1:11" ht="42" customHeight="1">
      <c r="A1937" s="2" t="s">
        <v>4694</v>
      </c>
      <c r="B1937" s="2" t="s">
        <v>4694</v>
      </c>
      <c r="C1937" s="2" t="s">
        <v>26</v>
      </c>
      <c r="D1937" s="2" t="s">
        <v>18</v>
      </c>
      <c r="E1937" s="5">
        <v>-27738</v>
      </c>
      <c r="F1937" s="3" t="s">
        <v>517</v>
      </c>
      <c r="G1937" s="3" t="s">
        <v>28</v>
      </c>
      <c r="H1937" s="2" t="s">
        <v>29</v>
      </c>
      <c r="I1937" s="2" t="s">
        <v>4695</v>
      </c>
      <c r="J1937" s="3" t="str">
        <f>HYPERLINK("https://www.boe.es/gazeta/dias/1824/01/20/pdfs/GMD-1824-9.pdf#page=4","Abrir facsímil")</f>
        <v>Abrir facsímil</v>
      </c>
      <c r="K1937" s="3" t="s">
        <v>31</v>
      </c>
    </row>
    <row r="1938" spans="1:11" ht="42" customHeight="1">
      <c r="A1938" s="2" t="s">
        <v>4696</v>
      </c>
      <c r="B1938" s="2" t="s">
        <v>4697</v>
      </c>
      <c r="C1938" s="2" t="s">
        <v>54</v>
      </c>
      <c r="D1938" s="2" t="s">
        <v>55</v>
      </c>
      <c r="E1938" s="5">
        <v>-27738</v>
      </c>
      <c r="F1938" s="3" t="s">
        <v>517</v>
      </c>
      <c r="G1938" s="3" t="s">
        <v>28</v>
      </c>
      <c r="H1938" s="2" t="s">
        <v>21</v>
      </c>
      <c r="I1938" s="2" t="s">
        <v>4698</v>
      </c>
      <c r="J1938" s="3" t="str">
        <f>HYPERLINK("https://www.boe.es/gazeta/dias/1824/01/20/pdfs/GMD-1824-9.pdf#page=4","Abrir facsímil")</f>
        <v>Abrir facsímil</v>
      </c>
      <c r="K1938" s="3" t="s">
        <v>23</v>
      </c>
    </row>
    <row r="1939" spans="1:11" ht="42" customHeight="1">
      <c r="A1939" s="2" t="s">
        <v>4699</v>
      </c>
      <c r="B1939" s="2" t="s">
        <v>4699</v>
      </c>
      <c r="C1939" s="2" t="s">
        <v>26</v>
      </c>
      <c r="D1939" s="2" t="s">
        <v>18</v>
      </c>
      <c r="E1939" s="5">
        <v>-27734</v>
      </c>
      <c r="F1939" s="3" t="s">
        <v>449</v>
      </c>
      <c r="G1939" s="3" t="s">
        <v>28</v>
      </c>
      <c r="H1939" s="2" t="s">
        <v>29</v>
      </c>
      <c r="I1939" s="2" t="s">
        <v>4700</v>
      </c>
      <c r="J1939" s="3" t="str">
        <f>HYPERLINK("https://www.boe.es/gazeta/dias/1824/01/24/pdfs/GMD-1824-11.pdf#page=4","Abrir facsímil")</f>
        <v>Abrir facsímil</v>
      </c>
      <c r="K1939" s="3" t="s">
        <v>31</v>
      </c>
    </row>
    <row r="1940" spans="1:11" ht="42" customHeight="1">
      <c r="A1940" s="2" t="s">
        <v>4699</v>
      </c>
      <c r="B1940" s="2" t="s">
        <v>4699</v>
      </c>
      <c r="C1940" s="2" t="s">
        <v>34</v>
      </c>
      <c r="D1940" s="2" t="s">
        <v>35</v>
      </c>
      <c r="E1940" s="5">
        <v>-27720</v>
      </c>
      <c r="F1940" s="3" t="s">
        <v>487</v>
      </c>
      <c r="G1940" s="3" t="s">
        <v>90</v>
      </c>
      <c r="H1940" s="2" t="s">
        <v>29</v>
      </c>
      <c r="I1940" s="2" t="s">
        <v>4701</v>
      </c>
      <c r="J1940" s="3" t="str">
        <f>HYPERLINK("https://www.boe.es/gazeta/dias/1824/02/07/pdfs/GMD-1824-18.pdf#page=2","Abrir facsímil")</f>
        <v>Abrir facsímil</v>
      </c>
      <c r="K1940" s="3" t="s">
        <v>31</v>
      </c>
    </row>
    <row r="1941" spans="1:11" ht="42" customHeight="1">
      <c r="A1941" s="2" t="s">
        <v>4699</v>
      </c>
      <c r="B1941" s="2" t="s">
        <v>4699</v>
      </c>
      <c r="C1941" s="2" t="s">
        <v>301</v>
      </c>
      <c r="D1941" s="2" t="s">
        <v>18</v>
      </c>
      <c r="E1941" s="5">
        <v>-27706</v>
      </c>
      <c r="F1941" s="3" t="s">
        <v>211</v>
      </c>
      <c r="G1941" s="3" t="s">
        <v>90</v>
      </c>
      <c r="H1941" s="2" t="s">
        <v>29</v>
      </c>
      <c r="I1941" s="2" t="s">
        <v>4702</v>
      </c>
      <c r="J1941" s="3" t="str">
        <f>HYPERLINK("https://www.boe.es/gazeta/dias/1824/02/21/pdfs/GMD-1824-24.pdf#page=2","Abrir facsímil")</f>
        <v>Abrir facsímil</v>
      </c>
      <c r="K1941" s="3" t="s">
        <v>31</v>
      </c>
    </row>
    <row r="1942" spans="1:11" ht="42" customHeight="1">
      <c r="A1942" s="2" t="s">
        <v>4699</v>
      </c>
      <c r="B1942" s="2" t="s">
        <v>4699</v>
      </c>
      <c r="C1942" s="2" t="s">
        <v>155</v>
      </c>
      <c r="D1942" s="2" t="s">
        <v>18</v>
      </c>
      <c r="E1942" s="5">
        <v>-27610</v>
      </c>
      <c r="F1942" s="3" t="s">
        <v>586</v>
      </c>
      <c r="G1942" s="3" t="s">
        <v>37</v>
      </c>
      <c r="H1942" s="2" t="s">
        <v>29</v>
      </c>
      <c r="I1942" s="2" t="s">
        <v>4703</v>
      </c>
      <c r="J1942" s="3" t="str">
        <f>HYPERLINK("https://www.boe.es/gazeta/dias/1824/05/27/pdfs/GMD-1824-68.pdf#page=3","Abrir facsímil")</f>
        <v>Abrir facsímil</v>
      </c>
      <c r="K1942" s="3" t="s">
        <v>31</v>
      </c>
    </row>
    <row r="1943" spans="1:11" ht="42" customHeight="1">
      <c r="A1943" s="2" t="s">
        <v>4699</v>
      </c>
      <c r="B1943" s="2" t="s">
        <v>4699</v>
      </c>
      <c r="C1943" s="2" t="s">
        <v>17</v>
      </c>
      <c r="D1943" s="2" t="s">
        <v>18</v>
      </c>
      <c r="E1943" s="5">
        <v>-27603</v>
      </c>
      <c r="F1943" s="3" t="s">
        <v>682</v>
      </c>
      <c r="G1943" s="3" t="s">
        <v>90</v>
      </c>
      <c r="H1943" s="2" t="s">
        <v>29</v>
      </c>
      <c r="I1943" s="2" t="s">
        <v>4704</v>
      </c>
      <c r="J1943" s="3" t="str">
        <f>HYPERLINK("https://www.boe.es/gazeta/dias/1824/06/03/pdfs/GMD-1824-71.pdf#page=2","Abrir facsímil")</f>
        <v>Abrir facsímil</v>
      </c>
      <c r="K1943" s="3" t="s">
        <v>31</v>
      </c>
    </row>
    <row r="1944" spans="1:11" ht="42" customHeight="1">
      <c r="A1944" s="2" t="s">
        <v>4699</v>
      </c>
      <c r="B1944" s="2" t="s">
        <v>4699</v>
      </c>
      <c r="C1944" s="2" t="s">
        <v>17</v>
      </c>
      <c r="D1944" s="2" t="s">
        <v>18</v>
      </c>
      <c r="E1944" s="5">
        <v>-27472</v>
      </c>
      <c r="F1944" s="3" t="s">
        <v>459</v>
      </c>
      <c r="G1944" s="3" t="s">
        <v>28</v>
      </c>
      <c r="H1944" s="2" t="s">
        <v>29</v>
      </c>
      <c r="I1944" s="2" t="s">
        <v>4705</v>
      </c>
      <c r="J1944" s="3" t="str">
        <f>HYPERLINK("https://www.boe.es/gazeta/dias/1824/10/12/pdfs/GMD-1824-130.pdf#page=4","Abrir facsímil")</f>
        <v>Abrir facsímil</v>
      </c>
      <c r="K1944" s="3" t="s">
        <v>31</v>
      </c>
    </row>
    <row r="1945" spans="1:11" ht="42" customHeight="1">
      <c r="A1945" s="2" t="s">
        <v>4699</v>
      </c>
      <c r="B1945" s="2" t="s">
        <v>4699</v>
      </c>
      <c r="C1945" s="2" t="s">
        <v>26</v>
      </c>
      <c r="D1945" s="2" t="s">
        <v>18</v>
      </c>
      <c r="E1945" s="5">
        <v>-27465</v>
      </c>
      <c r="F1945" s="3" t="s">
        <v>1390</v>
      </c>
      <c r="G1945" s="3" t="s">
        <v>37</v>
      </c>
      <c r="H1945" s="2" t="s">
        <v>29</v>
      </c>
      <c r="I1945" s="2" t="s">
        <v>4706</v>
      </c>
      <c r="J1945" s="3" t="str">
        <f>HYPERLINK("https://www.boe.es/gazeta/dias/1824/10/19/pdfs/GMD-1824-133.pdf#page=3","Abrir facsímil")</f>
        <v>Abrir facsímil</v>
      </c>
      <c r="K1945" s="3" t="s">
        <v>31</v>
      </c>
    </row>
    <row r="1946" spans="1:11" ht="42" customHeight="1">
      <c r="A1946" s="2" t="s">
        <v>4699</v>
      </c>
      <c r="B1946" s="2" t="s">
        <v>4699</v>
      </c>
      <c r="C1946" s="2" t="s">
        <v>49</v>
      </c>
      <c r="D1946" s="2" t="s">
        <v>18</v>
      </c>
      <c r="E1946" s="5">
        <v>-27454</v>
      </c>
      <c r="F1946" s="3" t="s">
        <v>318</v>
      </c>
      <c r="G1946" s="3" t="s">
        <v>90</v>
      </c>
      <c r="H1946" s="2" t="s">
        <v>29</v>
      </c>
      <c r="I1946" s="2" t="s">
        <v>4707</v>
      </c>
      <c r="J1946" s="3" t="str">
        <f>HYPERLINK("https://www.boe.es/gazeta/dias/1824/10/30/pdfs/GMD-1824-138.pdf#page=2","Abrir facsímil")</f>
        <v>Abrir facsímil</v>
      </c>
      <c r="K1946" s="3" t="s">
        <v>31</v>
      </c>
    </row>
    <row r="1947" spans="1:11" ht="42" customHeight="1">
      <c r="A1947" s="2" t="s">
        <v>4699</v>
      </c>
      <c r="B1947" s="2" t="s">
        <v>4699</v>
      </c>
      <c r="C1947" s="2" t="s">
        <v>17</v>
      </c>
      <c r="D1947" s="2" t="s">
        <v>18</v>
      </c>
      <c r="E1947" s="5">
        <v>-27430</v>
      </c>
      <c r="F1947" s="3" t="s">
        <v>699</v>
      </c>
      <c r="G1947" s="3" t="s">
        <v>37</v>
      </c>
      <c r="H1947" s="2" t="s">
        <v>29</v>
      </c>
      <c r="I1947" s="2" t="s">
        <v>4708</v>
      </c>
      <c r="J1947" s="3" t="str">
        <f>HYPERLINK("https://www.boe.es/gazeta/dias/1824/11/23/pdfs/GMD-1824-148.pdf#page=3","Abrir facsímil")</f>
        <v>Abrir facsímil</v>
      </c>
      <c r="K1947" s="3" t="s">
        <v>31</v>
      </c>
    </row>
    <row r="1948" spans="1:11" ht="42" customHeight="1">
      <c r="A1948" s="2" t="s">
        <v>4699</v>
      </c>
      <c r="B1948" s="2" t="s">
        <v>4699</v>
      </c>
      <c r="C1948" s="2" t="s">
        <v>17</v>
      </c>
      <c r="D1948" s="2" t="s">
        <v>18</v>
      </c>
      <c r="E1948" s="5">
        <v>-27416</v>
      </c>
      <c r="F1948" s="3" t="s">
        <v>115</v>
      </c>
      <c r="G1948" s="3" t="s">
        <v>37</v>
      </c>
      <c r="H1948" s="2" t="s">
        <v>29</v>
      </c>
      <c r="I1948" s="2" t="s">
        <v>4709</v>
      </c>
      <c r="J1948" s="3" t="str">
        <f>HYPERLINK("https://www.boe.es/gazeta/dias/1824/12/07/pdfs/GMD-1824-154.pdf#page=3","Abrir facsímil")</f>
        <v>Abrir facsímil</v>
      </c>
      <c r="K1948" s="3" t="s">
        <v>31</v>
      </c>
    </row>
    <row r="1949" spans="1:11" ht="42" customHeight="1">
      <c r="A1949" s="2" t="s">
        <v>4699</v>
      </c>
      <c r="B1949" s="2" t="s">
        <v>4699</v>
      </c>
      <c r="C1949" s="2" t="s">
        <v>54</v>
      </c>
      <c r="D1949" s="2" t="s">
        <v>55</v>
      </c>
      <c r="E1949" s="5">
        <v>-27395</v>
      </c>
      <c r="F1949" s="3" t="s">
        <v>817</v>
      </c>
      <c r="G1949" s="3" t="s">
        <v>37</v>
      </c>
      <c r="H1949" s="2" t="s">
        <v>29</v>
      </c>
      <c r="I1949" s="2" t="s">
        <v>4710</v>
      </c>
      <c r="J1949" s="3" t="str">
        <f>HYPERLINK("https://www.boe.es/gazeta/dias/1824/12/28/pdfs/GMD-1824-163.pdf#page=3","Abrir facsímil")</f>
        <v>Abrir facsímil</v>
      </c>
      <c r="K1949" s="3" t="s">
        <v>31</v>
      </c>
    </row>
    <row r="1950" spans="1:11" ht="42" customHeight="1">
      <c r="A1950" s="2" t="s">
        <v>4711</v>
      </c>
      <c r="B1950" s="2" t="s">
        <v>4712</v>
      </c>
      <c r="C1950" s="2" t="s">
        <v>155</v>
      </c>
      <c r="D1950" s="2" t="s">
        <v>18</v>
      </c>
      <c r="E1950" s="5">
        <v>-27463</v>
      </c>
      <c r="F1950" s="3" t="s">
        <v>409</v>
      </c>
      <c r="G1950" s="3" t="s">
        <v>28</v>
      </c>
      <c r="H1950" s="2" t="s">
        <v>21</v>
      </c>
      <c r="I1950" s="2" t="s">
        <v>4713</v>
      </c>
      <c r="J1950" s="3" t="str">
        <f>HYPERLINK("https://www.boe.es/gazeta/dias/1824/10/21/pdfs/GMD-1824-134.pdf#page=4","Abrir facsímil")</f>
        <v>Abrir facsímil</v>
      </c>
      <c r="K1950" s="3" t="s">
        <v>23</v>
      </c>
    </row>
    <row r="1951" spans="1:11" ht="42" customHeight="1">
      <c r="A1951" s="2" t="s">
        <v>4714</v>
      </c>
      <c r="B1951" s="2" t="s">
        <v>4715</v>
      </c>
      <c r="C1951" s="2" t="s">
        <v>54</v>
      </c>
      <c r="D1951" s="2" t="s">
        <v>55</v>
      </c>
      <c r="E1951" s="5">
        <v>-27517</v>
      </c>
      <c r="F1951" s="3" t="s">
        <v>173</v>
      </c>
      <c r="G1951" s="3" t="s">
        <v>28</v>
      </c>
      <c r="H1951" s="2" t="s">
        <v>29</v>
      </c>
      <c r="I1951" s="2" t="s">
        <v>4716</v>
      </c>
      <c r="J1951" s="3" t="str">
        <f>HYPERLINK("https://www.boe.es/gazeta/dias/1824/08/28/pdfs/GMD-1824-110.pdf#page=4","Abrir facsímil")</f>
        <v>Abrir facsímil</v>
      </c>
      <c r="K1951" s="3" t="s">
        <v>31</v>
      </c>
    </row>
    <row r="1952" spans="1:11" ht="42" customHeight="1">
      <c r="A1952" s="2" t="s">
        <v>4717</v>
      </c>
      <c r="B1952" s="2" t="s">
        <v>4717</v>
      </c>
      <c r="C1952" s="2" t="s">
        <v>49</v>
      </c>
      <c r="D1952" s="2" t="s">
        <v>18</v>
      </c>
      <c r="E1952" s="5">
        <v>-27598</v>
      </c>
      <c r="F1952" s="3" t="s">
        <v>937</v>
      </c>
      <c r="G1952" s="3" t="s">
        <v>28</v>
      </c>
      <c r="H1952" s="2" t="s">
        <v>29</v>
      </c>
      <c r="I1952" s="2" t="s">
        <v>4718</v>
      </c>
      <c r="J1952" s="3" t="str">
        <f>HYPERLINK("https://www.boe.es/gazeta/dias/1824/06/08/pdfs/GMD-1824-73.pdf#page=4","Abrir facsímil")</f>
        <v>Abrir facsímil</v>
      </c>
      <c r="K1952" s="3" t="s">
        <v>31</v>
      </c>
    </row>
    <row r="1953" spans="1:11" ht="42" customHeight="1">
      <c r="A1953" s="2" t="s">
        <v>4719</v>
      </c>
      <c r="B1953" s="2" t="s">
        <v>4720</v>
      </c>
      <c r="C1953" s="2" t="s">
        <v>54</v>
      </c>
      <c r="D1953" s="2" t="s">
        <v>55</v>
      </c>
      <c r="E1953" s="5">
        <v>-27580</v>
      </c>
      <c r="F1953" s="3" t="s">
        <v>231</v>
      </c>
      <c r="G1953" s="3" t="s">
        <v>37</v>
      </c>
      <c r="H1953" s="2" t="s">
        <v>29</v>
      </c>
      <c r="I1953" s="2" t="s">
        <v>4721</v>
      </c>
      <c r="J1953" s="3" t="str">
        <f>HYPERLINK("https://www.boe.es/gazeta/dias/1824/06/26/pdfs/GMD-1824-81.pdf#page=3","Abrir facsímil")</f>
        <v>Abrir facsímil</v>
      </c>
      <c r="K1953" s="3" t="s">
        <v>31</v>
      </c>
    </row>
    <row r="1954" spans="1:11" ht="42" customHeight="1">
      <c r="A1954" s="2" t="s">
        <v>4722</v>
      </c>
      <c r="B1954" s="2" t="s">
        <v>4723</v>
      </c>
      <c r="C1954" s="2" t="s">
        <v>54</v>
      </c>
      <c r="D1954" s="2" t="s">
        <v>55</v>
      </c>
      <c r="E1954" s="5">
        <v>-27414</v>
      </c>
      <c r="F1954" s="3" t="s">
        <v>179</v>
      </c>
      <c r="G1954" s="3" t="s">
        <v>37</v>
      </c>
      <c r="H1954" s="2" t="s">
        <v>29</v>
      </c>
      <c r="I1954" s="2" t="s">
        <v>4724</v>
      </c>
      <c r="J1954" s="3" t="str">
        <f>HYPERLINK("https://www.boe.es/gazeta/dias/1824/12/09/pdfs/GMD-1824-155.pdf#page=3","Abrir facsímil")</f>
        <v>Abrir facsímil</v>
      </c>
      <c r="K1954" s="3" t="s">
        <v>31</v>
      </c>
    </row>
    <row r="1955" spans="1:11" ht="42" customHeight="1">
      <c r="A1955" s="2" t="s">
        <v>4725</v>
      </c>
      <c r="B1955" s="2" t="s">
        <v>4726</v>
      </c>
      <c r="C1955" s="2" t="s">
        <v>54</v>
      </c>
      <c r="D1955" s="2" t="s">
        <v>55</v>
      </c>
      <c r="E1955" s="5">
        <v>-27580</v>
      </c>
      <c r="F1955" s="3" t="s">
        <v>231</v>
      </c>
      <c r="G1955" s="3" t="s">
        <v>37</v>
      </c>
      <c r="H1955" s="2" t="s">
        <v>29</v>
      </c>
      <c r="I1955" s="2" t="s">
        <v>4727</v>
      </c>
      <c r="J1955" s="3" t="str">
        <f>HYPERLINK("https://www.boe.es/gazeta/dias/1824/06/26/pdfs/GMD-1824-81.pdf#page=3","Abrir facsímil")</f>
        <v>Abrir facsímil</v>
      </c>
      <c r="K1955" s="3" t="s">
        <v>31</v>
      </c>
    </row>
    <row r="1956" spans="1:11" ht="42" customHeight="1">
      <c r="A1956" s="2" t="s">
        <v>4728</v>
      </c>
      <c r="B1956" s="2" t="s">
        <v>4729</v>
      </c>
      <c r="C1956" s="2" t="s">
        <v>54</v>
      </c>
      <c r="D1956" s="2" t="s">
        <v>55</v>
      </c>
      <c r="E1956" s="5">
        <v>-27631</v>
      </c>
      <c r="F1956" s="3" t="s">
        <v>322</v>
      </c>
      <c r="G1956" s="3" t="s">
        <v>37</v>
      </c>
      <c r="H1956" s="2" t="s">
        <v>29</v>
      </c>
      <c r="I1956" s="2" t="s">
        <v>4730</v>
      </c>
      <c r="J1956" s="3" t="str">
        <f>HYPERLINK("https://www.boe.es/gazeta/dias/1824/05/06/pdfs/GMD-1824-58.pdf#page=3","Abrir facsímil")</f>
        <v>Abrir facsímil</v>
      </c>
      <c r="K1956" s="3" t="s">
        <v>31</v>
      </c>
    </row>
    <row r="1957" spans="1:11" ht="42" customHeight="1">
      <c r="A1957" s="2" t="s">
        <v>4731</v>
      </c>
      <c r="B1957" s="2" t="s">
        <v>4732</v>
      </c>
      <c r="C1957" s="2" t="s">
        <v>72</v>
      </c>
      <c r="D1957" s="2" t="s">
        <v>18</v>
      </c>
      <c r="E1957" s="5">
        <v>-27498</v>
      </c>
      <c r="F1957" s="3" t="s">
        <v>98</v>
      </c>
      <c r="G1957" s="3" t="s">
        <v>28</v>
      </c>
      <c r="H1957" s="2" t="s">
        <v>29</v>
      </c>
      <c r="I1957" s="2" t="s">
        <v>4733</v>
      </c>
      <c r="J1957" s="3" t="str">
        <f>HYPERLINK("https://www.boe.es/gazeta/dias/1824/09/16/pdfs/GMD-1824-119.pdf#page=4","Abrir facsímil")</f>
        <v>Abrir facsímil</v>
      </c>
      <c r="K1957" s="3" t="s">
        <v>31</v>
      </c>
    </row>
    <row r="1958" spans="1:11" ht="42" customHeight="1">
      <c r="A1958" s="2" t="s">
        <v>4734</v>
      </c>
      <c r="B1958" s="2" t="s">
        <v>4735</v>
      </c>
      <c r="C1958" s="2" t="s">
        <v>54</v>
      </c>
      <c r="D1958" s="2" t="s">
        <v>55</v>
      </c>
      <c r="E1958" s="5">
        <v>-27461</v>
      </c>
      <c r="F1958" s="3" t="s">
        <v>1345</v>
      </c>
      <c r="G1958" s="3" t="s">
        <v>28</v>
      </c>
      <c r="H1958" s="2" t="s">
        <v>21</v>
      </c>
      <c r="I1958" s="2" t="s">
        <v>4736</v>
      </c>
      <c r="J1958" s="3" t="str">
        <f>HYPERLINK("https://www.boe.es/gazeta/dias/1824/10/23/pdfs/GMD-1824-135.pdf#page=4","Abrir facsímil")</f>
        <v>Abrir facsímil</v>
      </c>
      <c r="K1958" s="3" t="s">
        <v>23</v>
      </c>
    </row>
    <row r="1959" spans="1:11" ht="42" customHeight="1">
      <c r="A1959" s="2" t="s">
        <v>4737</v>
      </c>
      <c r="B1959" s="2" t="s">
        <v>4738</v>
      </c>
      <c r="C1959" s="2" t="s">
        <v>17</v>
      </c>
      <c r="D1959" s="2" t="s">
        <v>18</v>
      </c>
      <c r="E1959" s="5">
        <v>-27743</v>
      </c>
      <c r="F1959" s="3" t="s">
        <v>447</v>
      </c>
      <c r="G1959" s="3" t="s">
        <v>28</v>
      </c>
      <c r="H1959" s="2" t="s">
        <v>29</v>
      </c>
      <c r="I1959" s="2" t="s">
        <v>4739</v>
      </c>
      <c r="J1959" s="3" t="str">
        <f>HYPERLINK("https://www.boe.es/gazeta/dias/1824/01/15/pdfs/GMD-1824-7.pdf#page=4","Abrir facsímil")</f>
        <v>Abrir facsímil</v>
      </c>
      <c r="K1959" s="3" t="s">
        <v>31</v>
      </c>
    </row>
    <row r="1960" spans="1:11" ht="42" customHeight="1">
      <c r="A1960" s="2" t="s">
        <v>4740</v>
      </c>
      <c r="B1960" s="2" t="s">
        <v>4741</v>
      </c>
      <c r="C1960" s="2" t="s">
        <v>17</v>
      </c>
      <c r="D1960" s="2" t="s">
        <v>18</v>
      </c>
      <c r="E1960" s="5">
        <v>-27647</v>
      </c>
      <c r="F1960" s="3" t="s">
        <v>498</v>
      </c>
      <c r="G1960" s="3" t="s">
        <v>104</v>
      </c>
      <c r="H1960" s="2" t="s">
        <v>21</v>
      </c>
      <c r="I1960" s="2" t="s">
        <v>4742</v>
      </c>
      <c r="J1960" s="3" t="str">
        <f>HYPERLINK("https://www.boe.es/gazeta/dias/1824/04/20/pdfs/GMD-1824-51.pdf#page=1","Abrir facsímil")</f>
        <v>Abrir facsímil</v>
      </c>
      <c r="K1960" s="3" t="s">
        <v>23</v>
      </c>
    </row>
    <row r="1961" spans="1:11" ht="42" customHeight="1">
      <c r="A1961" s="2" t="s">
        <v>4743</v>
      </c>
      <c r="B1961" s="2" t="s">
        <v>4743</v>
      </c>
      <c r="C1961" s="2" t="s">
        <v>54</v>
      </c>
      <c r="D1961" s="2" t="s">
        <v>55</v>
      </c>
      <c r="E1961" s="5">
        <v>-27724</v>
      </c>
      <c r="F1961" s="3" t="s">
        <v>708</v>
      </c>
      <c r="G1961" s="3" t="s">
        <v>1475</v>
      </c>
      <c r="H1961" s="2" t="s">
        <v>29</v>
      </c>
      <c r="I1961" s="2" t="s">
        <v>4744</v>
      </c>
      <c r="J1961" s="3" t="str">
        <f>HYPERLINK("https://www.boe.es/gazeta/dias/1824/02/03/pdfs/GMD-1824-16.pdf#page=4","Abrir facsímil")</f>
        <v>Abrir facsímil</v>
      </c>
      <c r="K1961" s="3" t="s">
        <v>31</v>
      </c>
    </row>
    <row r="1962" spans="1:11" ht="42" customHeight="1">
      <c r="A1962" s="2" t="s">
        <v>4743</v>
      </c>
      <c r="B1962" s="2" t="s">
        <v>4743</v>
      </c>
      <c r="C1962" s="2" t="s">
        <v>34</v>
      </c>
      <c r="D1962" s="2" t="s">
        <v>35</v>
      </c>
      <c r="E1962" s="5">
        <v>-27699</v>
      </c>
      <c r="F1962" s="3" t="s">
        <v>189</v>
      </c>
      <c r="G1962" s="3" t="s">
        <v>28</v>
      </c>
      <c r="H1962" s="2" t="s">
        <v>29</v>
      </c>
      <c r="I1962" s="2" t="s">
        <v>4745</v>
      </c>
      <c r="J1962" s="3" t="str">
        <f>HYPERLINK("https://www.boe.es/gazeta/dias/1824/02/28/pdfs/GMD-1824-27.pdf#page=4","Abrir facsímil")</f>
        <v>Abrir facsímil</v>
      </c>
      <c r="K1962" s="3" t="s">
        <v>31</v>
      </c>
    </row>
    <row r="1963" spans="1:11" ht="42" customHeight="1">
      <c r="A1963" s="2" t="s">
        <v>4743</v>
      </c>
      <c r="B1963" s="2" t="s">
        <v>4743</v>
      </c>
      <c r="C1963" s="2" t="s">
        <v>54</v>
      </c>
      <c r="D1963" s="2" t="s">
        <v>55</v>
      </c>
      <c r="E1963" s="5">
        <v>-27647</v>
      </c>
      <c r="F1963" s="3" t="s">
        <v>498</v>
      </c>
      <c r="G1963" s="3" t="s">
        <v>104</v>
      </c>
      <c r="H1963" s="2" t="s">
        <v>29</v>
      </c>
      <c r="I1963" s="2" t="s">
        <v>4746</v>
      </c>
      <c r="J1963" s="3" t="str">
        <f>HYPERLINK("https://www.boe.es/gazeta/dias/1824/04/20/pdfs/GMD-1824-51.pdf#page=1","Abrir facsímil")</f>
        <v>Abrir facsímil</v>
      </c>
      <c r="K1963" s="3" t="s">
        <v>31</v>
      </c>
    </row>
    <row r="1964" spans="1:11" ht="42" customHeight="1">
      <c r="A1964" s="2" t="s">
        <v>4743</v>
      </c>
      <c r="B1964" s="2" t="s">
        <v>4743</v>
      </c>
      <c r="C1964" s="2" t="s">
        <v>54</v>
      </c>
      <c r="D1964" s="2" t="s">
        <v>55</v>
      </c>
      <c r="E1964" s="5">
        <v>-27493</v>
      </c>
      <c r="F1964" s="3" t="s">
        <v>63</v>
      </c>
      <c r="G1964" s="3" t="s">
        <v>64</v>
      </c>
      <c r="H1964" s="2" t="s">
        <v>29</v>
      </c>
      <c r="I1964" s="2" t="s">
        <v>4747</v>
      </c>
      <c r="J1964" s="3" t="str">
        <f>HYPERLINK("https://www.boe.es/gazeta/dias/1824/09/21/pdfs/GMD-1824-121.pdf#page=3","Abrir facsímil")</f>
        <v>Abrir facsímil</v>
      </c>
      <c r="K1964" s="3" t="s">
        <v>31</v>
      </c>
    </row>
    <row r="1965" spans="1:11" ht="42" customHeight="1">
      <c r="A1965" s="2" t="s">
        <v>4743</v>
      </c>
      <c r="B1965" s="2" t="s">
        <v>4743</v>
      </c>
      <c r="C1965" s="2" t="s">
        <v>17</v>
      </c>
      <c r="D1965" s="2" t="s">
        <v>18</v>
      </c>
      <c r="E1965" s="5">
        <v>-27470</v>
      </c>
      <c r="F1965" s="3" t="s">
        <v>89</v>
      </c>
      <c r="G1965" s="3" t="s">
        <v>37</v>
      </c>
      <c r="H1965" s="2" t="s">
        <v>29</v>
      </c>
      <c r="I1965" s="2" t="s">
        <v>4748</v>
      </c>
      <c r="J1965" s="3" t="str">
        <f>HYPERLINK("https://www.boe.es/gazeta/dias/1824/10/14/pdfs/GMD-1824-131.pdf#page=3","Abrir facsímil")</f>
        <v>Abrir facsímil</v>
      </c>
      <c r="K1965" s="3" t="s">
        <v>31</v>
      </c>
    </row>
    <row r="1966" spans="1:11" ht="42" customHeight="1">
      <c r="A1966" s="2" t="s">
        <v>4743</v>
      </c>
      <c r="B1966" s="2" t="s">
        <v>4743</v>
      </c>
      <c r="C1966" s="2" t="s">
        <v>54</v>
      </c>
      <c r="D1966" s="2" t="s">
        <v>55</v>
      </c>
      <c r="E1966" s="5">
        <v>-27451</v>
      </c>
      <c r="F1966" s="3" t="s">
        <v>1644</v>
      </c>
      <c r="G1966" s="3" t="s">
        <v>37</v>
      </c>
      <c r="H1966" s="2" t="s">
        <v>29</v>
      </c>
      <c r="I1966" s="2" t="s">
        <v>4749</v>
      </c>
      <c r="J1966" s="3" t="str">
        <f>HYPERLINK("https://www.boe.es/gazeta/dias/1824/11/02/pdfs/GMD-1824-139.pdf#page=3","Abrir facsímil")</f>
        <v>Abrir facsímil</v>
      </c>
      <c r="K1966" s="3" t="s">
        <v>31</v>
      </c>
    </row>
    <row r="1967" spans="1:11" ht="42" customHeight="1">
      <c r="A1967" s="2" t="s">
        <v>4743</v>
      </c>
      <c r="B1967" s="2" t="s">
        <v>4743</v>
      </c>
      <c r="C1967" s="2" t="s">
        <v>26</v>
      </c>
      <c r="D1967" s="2" t="s">
        <v>18</v>
      </c>
      <c r="E1967" s="5">
        <v>-27440</v>
      </c>
      <c r="F1967" s="3" t="s">
        <v>127</v>
      </c>
      <c r="G1967" s="3" t="s">
        <v>128</v>
      </c>
      <c r="H1967" s="2" t="s">
        <v>29</v>
      </c>
      <c r="I1967" s="2" t="s">
        <v>4750</v>
      </c>
      <c r="J1967" s="3" t="str">
        <f>HYPERLINK("https://www.boe.es/gazeta/dias/1824/11/13/pdfs/GMD-1824-144.pdf#page=3","Abrir facsímil")</f>
        <v>Abrir facsímil</v>
      </c>
      <c r="K1967" s="3" t="s">
        <v>31</v>
      </c>
    </row>
    <row r="1968" spans="1:11" ht="42" customHeight="1">
      <c r="A1968" s="2" t="s">
        <v>4751</v>
      </c>
      <c r="B1968" s="2" t="s">
        <v>4752</v>
      </c>
      <c r="C1968" s="2" t="s">
        <v>54</v>
      </c>
      <c r="D1968" s="2" t="s">
        <v>55</v>
      </c>
      <c r="E1968" s="5">
        <v>-27470</v>
      </c>
      <c r="F1968" s="3" t="s">
        <v>89</v>
      </c>
      <c r="G1968" s="3" t="s">
        <v>37</v>
      </c>
      <c r="H1968" s="2" t="s">
        <v>29</v>
      </c>
      <c r="I1968" s="2" t="s">
        <v>4753</v>
      </c>
      <c r="J1968" s="3" t="str">
        <f>HYPERLINK("https://www.boe.es/gazeta/dias/1824/10/14/pdfs/GMD-1824-131.pdf#page=3","Abrir facsímil")</f>
        <v>Abrir facsímil</v>
      </c>
      <c r="K1968" s="3" t="s">
        <v>31</v>
      </c>
    </row>
    <row r="1969" spans="1:11" ht="42" customHeight="1">
      <c r="A1969" s="2" t="s">
        <v>4754</v>
      </c>
      <c r="B1969" s="2" t="s">
        <v>4755</v>
      </c>
      <c r="C1969" s="2" t="s">
        <v>54</v>
      </c>
      <c r="D1969" s="2" t="s">
        <v>55</v>
      </c>
      <c r="E1969" s="5">
        <v>-27661</v>
      </c>
      <c r="F1969" s="3" t="s">
        <v>379</v>
      </c>
      <c r="G1969" s="3" t="s">
        <v>37</v>
      </c>
      <c r="H1969" s="2" t="s">
        <v>29</v>
      </c>
      <c r="I1969" s="2" t="s">
        <v>4756</v>
      </c>
      <c r="J1969" s="3" t="str">
        <f>HYPERLINK("https://www.boe.es/gazeta/dias/1824/04/06/pdfs/GMD-1824-45.pdf#page=3","Abrir facsímil")</f>
        <v>Abrir facsímil</v>
      </c>
      <c r="K1969" s="3" t="s">
        <v>31</v>
      </c>
    </row>
    <row r="1970" spans="1:11" ht="42" customHeight="1">
      <c r="A1970" s="2" t="s">
        <v>4754</v>
      </c>
      <c r="B1970" s="2" t="s">
        <v>4755</v>
      </c>
      <c r="C1970" s="2" t="s">
        <v>54</v>
      </c>
      <c r="D1970" s="2" t="s">
        <v>55</v>
      </c>
      <c r="E1970" s="5">
        <v>-27412</v>
      </c>
      <c r="F1970" s="3" t="s">
        <v>73</v>
      </c>
      <c r="G1970" s="3" t="s">
        <v>28</v>
      </c>
      <c r="H1970" s="2" t="s">
        <v>29</v>
      </c>
      <c r="I1970" s="2" t="s">
        <v>4757</v>
      </c>
      <c r="J1970" s="3" t="str">
        <f>HYPERLINK("https://www.boe.es/gazeta/dias/1824/12/11/pdfs/GMD-1824-156.pdf#page=4","Abrir facsímil")</f>
        <v>Abrir facsímil</v>
      </c>
      <c r="K1970" s="3" t="s">
        <v>31</v>
      </c>
    </row>
    <row r="1971" spans="1:11" ht="42" customHeight="1">
      <c r="A1971" s="2" t="s">
        <v>4758</v>
      </c>
      <c r="B1971" s="2" t="s">
        <v>4759</v>
      </c>
      <c r="C1971" s="2" t="s">
        <v>54</v>
      </c>
      <c r="D1971" s="2" t="s">
        <v>55</v>
      </c>
      <c r="E1971" s="5">
        <v>-27393</v>
      </c>
      <c r="F1971" s="3" t="s">
        <v>148</v>
      </c>
      <c r="G1971" s="3" t="s">
        <v>37</v>
      </c>
      <c r="H1971" s="2" t="s">
        <v>29</v>
      </c>
      <c r="I1971" s="2" t="s">
        <v>4760</v>
      </c>
      <c r="J1971" s="3" t="str">
        <f>HYPERLINK("https://www.boe.es/gazeta/dias/1824/12/30/pdfs/GMD-1824-164.pdf#page=3","Abrir facsímil")</f>
        <v>Abrir facsímil</v>
      </c>
      <c r="K1971" s="3" t="s">
        <v>31</v>
      </c>
    </row>
    <row r="1972" spans="1:11" ht="42" customHeight="1">
      <c r="A1972" s="2" t="s">
        <v>4761</v>
      </c>
      <c r="B1972" s="2" t="s">
        <v>4762</v>
      </c>
      <c r="C1972" s="2" t="s">
        <v>26</v>
      </c>
      <c r="D1972" s="2" t="s">
        <v>18</v>
      </c>
      <c r="E1972" s="5">
        <v>-27435</v>
      </c>
      <c r="F1972" s="3" t="s">
        <v>19</v>
      </c>
      <c r="G1972" s="3" t="s">
        <v>37</v>
      </c>
      <c r="H1972" s="2" t="s">
        <v>29</v>
      </c>
      <c r="I1972" s="2" t="s">
        <v>4763</v>
      </c>
      <c r="J1972" s="3" t="str">
        <f>HYPERLINK("https://www.boe.es/gazeta/dias/1824/11/18/pdfs/GMD-1824-146.pdf#page=3","Abrir facsímil")</f>
        <v>Abrir facsímil</v>
      </c>
      <c r="K1972" s="3" t="s">
        <v>31</v>
      </c>
    </row>
    <row r="1973" spans="1:11" ht="42" customHeight="1">
      <c r="A1973" s="2" t="s">
        <v>4764</v>
      </c>
      <c r="B1973" s="2" t="s">
        <v>4765</v>
      </c>
      <c r="C1973" s="2" t="s">
        <v>17</v>
      </c>
      <c r="D1973" s="2" t="s">
        <v>18</v>
      </c>
      <c r="E1973" s="5">
        <v>-27454</v>
      </c>
      <c r="F1973" s="3" t="s">
        <v>318</v>
      </c>
      <c r="G1973" s="3" t="s">
        <v>37</v>
      </c>
      <c r="H1973" s="2" t="s">
        <v>29</v>
      </c>
      <c r="I1973" s="2" t="s">
        <v>4766</v>
      </c>
      <c r="J1973" s="3" t="str">
        <f>HYPERLINK("https://www.boe.es/gazeta/dias/1824/10/30/pdfs/GMD-1824-138.pdf#page=3","Abrir facsímil")</f>
        <v>Abrir facsímil</v>
      </c>
      <c r="K1973" s="3" t="s">
        <v>31</v>
      </c>
    </row>
    <row r="1974" spans="1:11" ht="42" customHeight="1">
      <c r="A1974" s="2" t="s">
        <v>4767</v>
      </c>
      <c r="B1974" s="2" t="s">
        <v>4767</v>
      </c>
      <c r="C1974" s="2" t="s">
        <v>54</v>
      </c>
      <c r="D1974" s="2" t="s">
        <v>55</v>
      </c>
      <c r="E1974" s="5">
        <v>-27538</v>
      </c>
      <c r="F1974" s="3" t="s">
        <v>142</v>
      </c>
      <c r="G1974" s="3" t="s">
        <v>90</v>
      </c>
      <c r="H1974" s="2" t="s">
        <v>29</v>
      </c>
      <c r="I1974" s="2" t="s">
        <v>4768</v>
      </c>
      <c r="J1974" s="3" t="str">
        <f>HYPERLINK("https://www.boe.es/gazeta/dias/1824/08/07/pdfs/GMD-1824-99.pdf#page=2","Abrir facsímil")</f>
        <v>Abrir facsímil</v>
      </c>
      <c r="K1974" s="3" t="s">
        <v>31</v>
      </c>
    </row>
    <row r="1975" spans="1:11" ht="42" customHeight="1">
      <c r="A1975" s="2" t="s">
        <v>4767</v>
      </c>
      <c r="B1975" s="2" t="s">
        <v>4767</v>
      </c>
      <c r="C1975" s="2" t="s">
        <v>54</v>
      </c>
      <c r="D1975" s="2" t="s">
        <v>55</v>
      </c>
      <c r="E1975" s="5">
        <v>-27531</v>
      </c>
      <c r="F1975" s="3" t="s">
        <v>758</v>
      </c>
      <c r="G1975" s="3" t="s">
        <v>90</v>
      </c>
      <c r="H1975" s="2" t="s">
        <v>29</v>
      </c>
      <c r="I1975" s="2" t="s">
        <v>4769</v>
      </c>
      <c r="J1975" s="3" t="str">
        <f>HYPERLINK("https://www.boe.es/gazeta/dias/1824/08/14/pdfs/GMD-1824-102.pdf#page=2","Abrir facsímil")</f>
        <v>Abrir facsímil</v>
      </c>
      <c r="K1975" s="3" t="s">
        <v>31</v>
      </c>
    </row>
    <row r="1976" spans="1:11" ht="42" customHeight="1">
      <c r="A1976" s="2" t="s">
        <v>4770</v>
      </c>
      <c r="B1976" s="2" t="s">
        <v>4771</v>
      </c>
      <c r="C1976" s="2" t="s">
        <v>155</v>
      </c>
      <c r="D1976" s="2" t="s">
        <v>18</v>
      </c>
      <c r="E1976" s="5">
        <v>-27717</v>
      </c>
      <c r="F1976" s="3" t="s">
        <v>277</v>
      </c>
      <c r="G1976" s="3" t="s">
        <v>37</v>
      </c>
      <c r="H1976" s="2" t="s">
        <v>29</v>
      </c>
      <c r="I1976" s="2" t="s">
        <v>4772</v>
      </c>
      <c r="J1976" s="3" t="str">
        <f>HYPERLINK("https://www.boe.es/gazeta/dias/1824/02/10/pdfs/GMD-1824-19.pdf#page=3","Abrir facsímil")</f>
        <v>Abrir facsímil</v>
      </c>
      <c r="K1976" s="3" t="s">
        <v>31</v>
      </c>
    </row>
    <row r="1977" spans="1:11" ht="42" customHeight="1">
      <c r="A1977" s="2" t="s">
        <v>4773</v>
      </c>
      <c r="B1977" s="2" t="s">
        <v>4774</v>
      </c>
      <c r="C1977" s="2" t="s">
        <v>301</v>
      </c>
      <c r="D1977" s="2" t="s">
        <v>18</v>
      </c>
      <c r="E1977" s="5">
        <v>-27470</v>
      </c>
      <c r="F1977" s="3" t="s">
        <v>89</v>
      </c>
      <c r="G1977" s="3" t="s">
        <v>37</v>
      </c>
      <c r="H1977" s="2" t="s">
        <v>29</v>
      </c>
      <c r="I1977" s="2" t="s">
        <v>4775</v>
      </c>
      <c r="J1977" s="3" t="str">
        <f>HYPERLINK("https://www.boe.es/gazeta/dias/1824/10/14/pdfs/GMD-1824-131.pdf#page=3","Abrir facsímil")</f>
        <v>Abrir facsímil</v>
      </c>
      <c r="K1977" s="3" t="s">
        <v>31</v>
      </c>
    </row>
    <row r="1978" spans="1:11" ht="42" customHeight="1">
      <c r="A1978" s="2" t="s">
        <v>4776</v>
      </c>
      <c r="B1978" s="2" t="s">
        <v>4777</v>
      </c>
      <c r="C1978" s="2" t="s">
        <v>54</v>
      </c>
      <c r="D1978" s="2" t="s">
        <v>55</v>
      </c>
      <c r="E1978" s="5">
        <v>-27398</v>
      </c>
      <c r="F1978" s="3" t="s">
        <v>387</v>
      </c>
      <c r="G1978" s="3" t="s">
        <v>37</v>
      </c>
      <c r="H1978" s="2" t="s">
        <v>29</v>
      </c>
      <c r="I1978" s="2" t="s">
        <v>4778</v>
      </c>
      <c r="J1978" s="3" t="str">
        <f>HYPERLINK("https://www.boe.es/gazeta/dias/1824/12/25/pdfs/GMD-1824-162.pdf#page=3","Abrir facsímil")</f>
        <v>Abrir facsímil</v>
      </c>
      <c r="K1978" s="3" t="s">
        <v>31</v>
      </c>
    </row>
    <row r="1979" spans="1:11" ht="42" customHeight="1">
      <c r="A1979" s="2" t="s">
        <v>4779</v>
      </c>
      <c r="B1979" s="2" t="s">
        <v>4780</v>
      </c>
      <c r="C1979" s="2" t="s">
        <v>49</v>
      </c>
      <c r="D1979" s="2" t="s">
        <v>18</v>
      </c>
      <c r="E1979" s="5">
        <v>-27654</v>
      </c>
      <c r="F1979" s="3" t="s">
        <v>806</v>
      </c>
      <c r="G1979" s="3" t="s">
        <v>28</v>
      </c>
      <c r="H1979" s="2" t="s">
        <v>29</v>
      </c>
      <c r="I1979" s="2" t="s">
        <v>4781</v>
      </c>
      <c r="J1979" s="3" t="str">
        <f>HYPERLINK("https://www.boe.es/gazeta/dias/1824/04/13/pdfs/GMD-1824-48.pdf#page=4","Abrir facsímil")</f>
        <v>Abrir facsímil</v>
      </c>
      <c r="K1979" s="3" t="s">
        <v>31</v>
      </c>
    </row>
    <row r="1980" spans="1:11" ht="42" customHeight="1">
      <c r="A1980" s="2" t="s">
        <v>4782</v>
      </c>
      <c r="B1980" s="2" t="s">
        <v>4783</v>
      </c>
      <c r="C1980" s="2" t="s">
        <v>72</v>
      </c>
      <c r="D1980" s="2" t="s">
        <v>18</v>
      </c>
      <c r="E1980" s="5">
        <v>-27699</v>
      </c>
      <c r="F1980" s="3" t="s">
        <v>189</v>
      </c>
      <c r="G1980" s="3" t="s">
        <v>28</v>
      </c>
      <c r="H1980" s="2" t="s">
        <v>29</v>
      </c>
      <c r="I1980" s="2" t="s">
        <v>4784</v>
      </c>
      <c r="J1980" s="3" t="str">
        <f>HYPERLINK("https://www.boe.es/gazeta/dias/1824/02/28/pdfs/GMD-1824-27.pdf#page=4","Abrir facsímil")</f>
        <v>Abrir facsímil</v>
      </c>
      <c r="K1980" s="3" t="s">
        <v>31</v>
      </c>
    </row>
    <row r="1981" spans="1:11" ht="42" customHeight="1">
      <c r="A1981" s="2" t="s">
        <v>4785</v>
      </c>
      <c r="B1981" s="2" t="s">
        <v>4786</v>
      </c>
      <c r="C1981" s="2" t="s">
        <v>54</v>
      </c>
      <c r="D1981" s="2" t="s">
        <v>55</v>
      </c>
      <c r="E1981" s="5">
        <v>-27524</v>
      </c>
      <c r="F1981" s="3" t="s">
        <v>887</v>
      </c>
      <c r="G1981" s="3" t="s">
        <v>28</v>
      </c>
      <c r="H1981" s="2" t="s">
        <v>29</v>
      </c>
      <c r="I1981" s="2" t="s">
        <v>4787</v>
      </c>
      <c r="J1981" s="3" t="str">
        <f>HYPERLINK("https://www.boe.es/gazeta/dias/1824/08/21/pdfs/GMD-1824-105.pdf#page=4","Abrir facsímil")</f>
        <v>Abrir facsímil</v>
      </c>
      <c r="K1981" s="3" t="s">
        <v>31</v>
      </c>
    </row>
    <row r="1982" spans="1:11" ht="42" customHeight="1">
      <c r="A1982" s="2" t="s">
        <v>4788</v>
      </c>
      <c r="B1982" s="2" t="s">
        <v>4789</v>
      </c>
      <c r="C1982" s="2" t="s">
        <v>26</v>
      </c>
      <c r="D1982" s="2" t="s">
        <v>18</v>
      </c>
      <c r="E1982" s="5">
        <v>-27738</v>
      </c>
      <c r="F1982" s="3" t="s">
        <v>517</v>
      </c>
      <c r="G1982" s="3" t="s">
        <v>28</v>
      </c>
      <c r="H1982" s="2" t="s">
        <v>29</v>
      </c>
      <c r="I1982" s="2" t="s">
        <v>4790</v>
      </c>
      <c r="J1982" s="3" t="str">
        <f>HYPERLINK("https://www.boe.es/gazeta/dias/1824/01/20/pdfs/GMD-1824-9.pdf#page=4","Abrir facsímil")</f>
        <v>Abrir facsímil</v>
      </c>
      <c r="K1982" s="3" t="s">
        <v>31</v>
      </c>
    </row>
    <row r="1983" spans="1:11" ht="42" customHeight="1">
      <c r="A1983" s="2" t="s">
        <v>4791</v>
      </c>
      <c r="B1983" s="2" t="s">
        <v>4792</v>
      </c>
      <c r="C1983" s="2" t="s">
        <v>34</v>
      </c>
      <c r="D1983" s="2" t="s">
        <v>35</v>
      </c>
      <c r="E1983" s="5">
        <v>-27717</v>
      </c>
      <c r="F1983" s="3" t="s">
        <v>277</v>
      </c>
      <c r="G1983" s="3" t="s">
        <v>37</v>
      </c>
      <c r="H1983" s="2" t="s">
        <v>29</v>
      </c>
      <c r="I1983" s="2" t="s">
        <v>4793</v>
      </c>
      <c r="J1983" s="3" t="str">
        <f>HYPERLINK("https://www.boe.es/gazeta/dias/1824/02/10/pdfs/GMD-1824-19.pdf#page=3","Abrir facsímil")</f>
        <v>Abrir facsímil</v>
      </c>
      <c r="K1983" s="3" t="s">
        <v>31</v>
      </c>
    </row>
    <row r="1984" spans="1:11" ht="42" customHeight="1">
      <c r="A1984" s="2" t="s">
        <v>4794</v>
      </c>
      <c r="B1984" s="2" t="s">
        <v>4795</v>
      </c>
      <c r="C1984" s="2" t="s">
        <v>54</v>
      </c>
      <c r="D1984" s="2" t="s">
        <v>55</v>
      </c>
      <c r="E1984" s="5">
        <v>-27631</v>
      </c>
      <c r="F1984" s="3" t="s">
        <v>322</v>
      </c>
      <c r="G1984" s="3" t="s">
        <v>37</v>
      </c>
      <c r="H1984" s="2" t="s">
        <v>29</v>
      </c>
      <c r="I1984" s="2" t="s">
        <v>4796</v>
      </c>
      <c r="J1984" s="3" t="str">
        <f>HYPERLINK("https://www.boe.es/gazeta/dias/1824/05/06/pdfs/GMD-1824-58.pdf#page=3","Abrir facsímil")</f>
        <v>Abrir facsímil</v>
      </c>
      <c r="K1984" s="3" t="s">
        <v>31</v>
      </c>
    </row>
    <row r="1985" spans="1:11" ht="42" customHeight="1">
      <c r="A1985" s="2" t="s">
        <v>4797</v>
      </c>
      <c r="B1985" s="2" t="s">
        <v>4798</v>
      </c>
      <c r="C1985" s="2" t="s">
        <v>34</v>
      </c>
      <c r="D1985" s="2" t="s">
        <v>35</v>
      </c>
      <c r="E1985" s="5">
        <v>-27755</v>
      </c>
      <c r="F1985" s="3" t="s">
        <v>193</v>
      </c>
      <c r="G1985" s="3" t="s">
        <v>28</v>
      </c>
      <c r="H1985" s="2" t="s">
        <v>29</v>
      </c>
      <c r="I1985" s="2" t="s">
        <v>4799</v>
      </c>
      <c r="J1985" s="3" t="str">
        <f>HYPERLINK("https://www.boe.es/gazeta/dias/1824/01/03/pdfs/GMD-1824-2.pdf#page=4","Abrir facsímil")</f>
        <v>Abrir facsímil</v>
      </c>
      <c r="K1985" s="3" t="s">
        <v>31</v>
      </c>
    </row>
    <row r="1986" spans="1:11" ht="42" customHeight="1">
      <c r="A1986" s="2" t="s">
        <v>4800</v>
      </c>
      <c r="B1986" s="2" t="s">
        <v>4801</v>
      </c>
      <c r="C1986" s="2" t="s">
        <v>34</v>
      </c>
      <c r="D1986" s="2" t="s">
        <v>35</v>
      </c>
      <c r="E1986" s="5">
        <v>-27517</v>
      </c>
      <c r="F1986" s="3" t="s">
        <v>173</v>
      </c>
      <c r="G1986" s="3" t="s">
        <v>37</v>
      </c>
      <c r="H1986" s="2" t="s">
        <v>29</v>
      </c>
      <c r="I1986" s="2" t="s">
        <v>4802</v>
      </c>
      <c r="J1986" s="3" t="str">
        <f>HYPERLINK("https://www.boe.es/gazeta/dias/1824/08/28/pdfs/GMD-1824-110.pdf#page=3","Abrir facsímil")</f>
        <v>Abrir facsímil</v>
      </c>
      <c r="K1986" s="3" t="s">
        <v>31</v>
      </c>
    </row>
    <row r="1987" spans="1:11" ht="42" customHeight="1">
      <c r="A1987" s="2" t="s">
        <v>4803</v>
      </c>
      <c r="B1987" s="2" t="s">
        <v>4803</v>
      </c>
      <c r="C1987" s="2" t="s">
        <v>34</v>
      </c>
      <c r="D1987" s="2" t="s">
        <v>35</v>
      </c>
      <c r="E1987" s="5">
        <v>-27428</v>
      </c>
      <c r="F1987" s="3" t="s">
        <v>81</v>
      </c>
      <c r="G1987" s="3" t="s">
        <v>37</v>
      </c>
      <c r="H1987" s="2" t="s">
        <v>29</v>
      </c>
      <c r="I1987" s="2" t="s">
        <v>4804</v>
      </c>
      <c r="J1987" s="3" t="str">
        <f>HYPERLINK("https://www.boe.es/gazeta/dias/1824/11/25/pdfs/GMD-1824-149.pdf#page=3","Abrir facsímil")</f>
        <v>Abrir facsímil</v>
      </c>
      <c r="K1987" s="3" t="s">
        <v>31</v>
      </c>
    </row>
    <row r="1988" spans="1:11" ht="42" customHeight="1">
      <c r="A1988" s="2" t="s">
        <v>4805</v>
      </c>
      <c r="B1988" s="2" t="s">
        <v>4806</v>
      </c>
      <c r="C1988" s="2" t="s">
        <v>17</v>
      </c>
      <c r="D1988" s="2" t="s">
        <v>18</v>
      </c>
      <c r="E1988" s="5">
        <v>-27428</v>
      </c>
      <c r="F1988" s="3" t="s">
        <v>81</v>
      </c>
      <c r="G1988" s="3" t="s">
        <v>37</v>
      </c>
      <c r="H1988" s="2" t="s">
        <v>29</v>
      </c>
      <c r="I1988" s="2" t="s">
        <v>4807</v>
      </c>
      <c r="J1988" s="3" t="str">
        <f>HYPERLINK("https://www.boe.es/gazeta/dias/1824/11/25/pdfs/GMD-1824-149.pdf#page=3","Abrir facsímil")</f>
        <v>Abrir facsímil</v>
      </c>
      <c r="K1988" s="3" t="s">
        <v>31</v>
      </c>
    </row>
    <row r="1989" spans="1:11" ht="42" customHeight="1">
      <c r="A1989" s="2" t="s">
        <v>4808</v>
      </c>
      <c r="B1989" s="2" t="s">
        <v>4809</v>
      </c>
      <c r="C1989" s="2" t="s">
        <v>54</v>
      </c>
      <c r="D1989" s="2" t="s">
        <v>55</v>
      </c>
      <c r="E1989" s="5">
        <v>-27675</v>
      </c>
      <c r="F1989" s="3" t="s">
        <v>330</v>
      </c>
      <c r="G1989" s="3" t="s">
        <v>37</v>
      </c>
      <c r="H1989" s="2" t="s">
        <v>29</v>
      </c>
      <c r="I1989" s="2" t="s">
        <v>4810</v>
      </c>
      <c r="J1989" s="3" t="str">
        <f>HYPERLINK("https://www.boe.es/gazeta/dias/1824/03/23/pdfs/GMD-1824-38.pdf#page=3","Abrir facsímil")</f>
        <v>Abrir facsímil</v>
      </c>
      <c r="K1989" s="3" t="s">
        <v>31</v>
      </c>
    </row>
    <row r="1990" spans="1:11" ht="42" customHeight="1">
      <c r="A1990" s="2" t="s">
        <v>4811</v>
      </c>
      <c r="B1990" s="2" t="s">
        <v>4812</v>
      </c>
      <c r="C1990" s="2" t="s">
        <v>54</v>
      </c>
      <c r="D1990" s="2" t="s">
        <v>55</v>
      </c>
      <c r="E1990" s="5">
        <v>-27589</v>
      </c>
      <c r="F1990" s="3" t="s">
        <v>311</v>
      </c>
      <c r="G1990" s="3" t="s">
        <v>37</v>
      </c>
      <c r="H1990" s="2" t="s">
        <v>29</v>
      </c>
      <c r="I1990" s="2" t="s">
        <v>4813</v>
      </c>
      <c r="J1990" s="3" t="str">
        <f>HYPERLINK("https://www.boe.es/gazeta/dias/1824/06/17/pdfs/GMD-1824-77.pdf#page=3","Abrir facsímil")</f>
        <v>Abrir facsímil</v>
      </c>
      <c r="K1990" s="3" t="s">
        <v>31</v>
      </c>
    </row>
    <row r="1991" spans="1:11" ht="42" customHeight="1">
      <c r="A1991" s="2" t="s">
        <v>4814</v>
      </c>
      <c r="B1991" s="2" t="s">
        <v>4814</v>
      </c>
      <c r="C1991" s="2" t="s">
        <v>54</v>
      </c>
      <c r="D1991" s="2" t="s">
        <v>55</v>
      </c>
      <c r="E1991" s="5">
        <v>-27577</v>
      </c>
      <c r="F1991" s="3" t="s">
        <v>1963</v>
      </c>
      <c r="G1991" s="3" t="s">
        <v>28</v>
      </c>
      <c r="H1991" s="2" t="s">
        <v>29</v>
      </c>
      <c r="I1991" s="2" t="s">
        <v>4815</v>
      </c>
      <c r="J1991" s="3" t="str">
        <f>HYPERLINK("https://www.boe.es/gazeta/dias/1824/06/29/pdfs/GMD-1824-82.pdf#page=4","Abrir facsímil")</f>
        <v>Abrir facsímil</v>
      </c>
      <c r="K1991" s="3" t="s">
        <v>31</v>
      </c>
    </row>
    <row r="1992" spans="1:11" ht="42" customHeight="1">
      <c r="A1992" s="2" t="s">
        <v>4816</v>
      </c>
      <c r="B1992" s="2" t="s">
        <v>4817</v>
      </c>
      <c r="C1992" s="2" t="s">
        <v>26</v>
      </c>
      <c r="D1992" s="2" t="s">
        <v>18</v>
      </c>
      <c r="E1992" s="5">
        <v>-27661</v>
      </c>
      <c r="F1992" s="3" t="s">
        <v>379</v>
      </c>
      <c r="G1992" s="3" t="s">
        <v>28</v>
      </c>
      <c r="H1992" s="2" t="s">
        <v>21</v>
      </c>
      <c r="I1992" s="2" t="s">
        <v>4818</v>
      </c>
      <c r="J1992" s="3" t="str">
        <f>HYPERLINK("https://www.boe.es/gazeta/dias/1824/04/06/pdfs/GMD-1824-45.pdf#page=4","Abrir facsímil")</f>
        <v>Abrir facsímil</v>
      </c>
      <c r="K1992" s="3" t="s">
        <v>23</v>
      </c>
    </row>
    <row r="1993" spans="1:11" ht="42" customHeight="1">
      <c r="A1993" s="2" t="s">
        <v>4819</v>
      </c>
      <c r="B1993" s="2" t="s">
        <v>4820</v>
      </c>
      <c r="C1993" s="2" t="s">
        <v>301</v>
      </c>
      <c r="D1993" s="2" t="s">
        <v>18</v>
      </c>
      <c r="E1993" s="5">
        <v>-27470</v>
      </c>
      <c r="F1993" s="3" t="s">
        <v>89</v>
      </c>
      <c r="G1993" s="3" t="s">
        <v>37</v>
      </c>
      <c r="H1993" s="2" t="s">
        <v>29</v>
      </c>
      <c r="I1993" s="2" t="s">
        <v>4821</v>
      </c>
      <c r="J1993" s="3" t="str">
        <f>HYPERLINK("https://www.boe.es/gazeta/dias/1824/10/14/pdfs/GMD-1824-131.pdf#page=3","Abrir facsímil")</f>
        <v>Abrir facsímil</v>
      </c>
      <c r="K1993" s="3" t="s">
        <v>31</v>
      </c>
    </row>
    <row r="1994" spans="1:11" ht="42" customHeight="1">
      <c r="A1994" s="2" t="s">
        <v>4822</v>
      </c>
      <c r="B1994" s="2" t="s">
        <v>4822</v>
      </c>
      <c r="C1994" s="2" t="s">
        <v>54</v>
      </c>
      <c r="D1994" s="2" t="s">
        <v>55</v>
      </c>
      <c r="E1994" s="5">
        <v>-27689</v>
      </c>
      <c r="F1994" s="3" t="s">
        <v>200</v>
      </c>
      <c r="G1994" s="3" t="s">
        <v>37</v>
      </c>
      <c r="H1994" s="2" t="s">
        <v>29</v>
      </c>
      <c r="I1994" s="2" t="s">
        <v>4823</v>
      </c>
      <c r="J1994" s="3" t="str">
        <f>HYPERLINK("https://www.boe.es/gazeta/dias/1824/03/09/pdfs/GMD-1824-31.pdf#page=3","Abrir facsímil")</f>
        <v>Abrir facsímil</v>
      </c>
      <c r="K1994" s="3" t="s">
        <v>31</v>
      </c>
    </row>
    <row r="1995" spans="1:11" ht="42" customHeight="1">
      <c r="A1995" s="2" t="s">
        <v>4824</v>
      </c>
      <c r="B1995" s="2" t="s">
        <v>4824</v>
      </c>
      <c r="C1995" s="2" t="s">
        <v>54</v>
      </c>
      <c r="D1995" s="2" t="s">
        <v>55</v>
      </c>
      <c r="E1995" s="5">
        <v>-27617</v>
      </c>
      <c r="F1995" s="3" t="s">
        <v>1163</v>
      </c>
      <c r="G1995" s="3" t="s">
        <v>90</v>
      </c>
      <c r="H1995" s="2" t="s">
        <v>29</v>
      </c>
      <c r="I1995" s="2" t="s">
        <v>4825</v>
      </c>
      <c r="J1995" s="3" t="str">
        <f>HYPERLINK("https://www.boe.es/gazeta/dias/1824/05/20/pdfs/GMD-1824-65.pdf#page=2","Abrir facsímil")</f>
        <v>Abrir facsímil</v>
      </c>
      <c r="K1995" s="3" t="s">
        <v>31</v>
      </c>
    </row>
    <row r="1996" spans="1:11" ht="42" customHeight="1">
      <c r="A1996" s="2" t="s">
        <v>4826</v>
      </c>
      <c r="B1996" s="2" t="s">
        <v>4827</v>
      </c>
      <c r="C1996" s="2" t="s">
        <v>34</v>
      </c>
      <c r="D1996" s="2" t="s">
        <v>35</v>
      </c>
      <c r="E1996" s="5">
        <v>-27580</v>
      </c>
      <c r="F1996" s="3" t="s">
        <v>231</v>
      </c>
      <c r="G1996" s="3" t="s">
        <v>28</v>
      </c>
      <c r="H1996" s="2" t="s">
        <v>29</v>
      </c>
      <c r="I1996" s="2" t="s">
        <v>4828</v>
      </c>
      <c r="J1996" s="3" t="str">
        <f>HYPERLINK("https://www.boe.es/gazeta/dias/1824/06/26/pdfs/GMD-1824-81.pdf#page=4","Abrir facsímil")</f>
        <v>Abrir facsímil</v>
      </c>
      <c r="K1996" s="3" t="s">
        <v>31</v>
      </c>
    </row>
    <row r="1997" spans="1:11" ht="42" customHeight="1">
      <c r="A1997" s="2" t="s">
        <v>4829</v>
      </c>
      <c r="B1997" s="2" t="s">
        <v>4830</v>
      </c>
      <c r="C1997" s="2" t="s">
        <v>72</v>
      </c>
      <c r="D1997" s="2" t="s">
        <v>18</v>
      </c>
      <c r="E1997" s="5">
        <v>-27561</v>
      </c>
      <c r="F1997" s="3" t="s">
        <v>1291</v>
      </c>
      <c r="G1997" s="3" t="s">
        <v>28</v>
      </c>
      <c r="H1997" s="2" t="s">
        <v>29</v>
      </c>
      <c r="I1997" s="2" t="s">
        <v>4831</v>
      </c>
      <c r="J1997" s="3" t="str">
        <f>HYPERLINK("https://www.boe.es/gazeta/dias/1824/07/15/pdfs/GMD-1824-89.pdf#page=4","Abrir facsímil")</f>
        <v>Abrir facsímil</v>
      </c>
      <c r="K1997" s="3" t="s">
        <v>31</v>
      </c>
    </row>
    <row r="1998" spans="1:11" ht="42" customHeight="1">
      <c r="A1998" s="2" t="s">
        <v>4832</v>
      </c>
      <c r="B1998" s="2" t="s">
        <v>4833</v>
      </c>
      <c r="C1998" s="2" t="s">
        <v>54</v>
      </c>
      <c r="D1998" s="2" t="s">
        <v>55</v>
      </c>
      <c r="E1998" s="5">
        <v>-27416</v>
      </c>
      <c r="F1998" s="3" t="s">
        <v>115</v>
      </c>
      <c r="G1998" s="3" t="s">
        <v>37</v>
      </c>
      <c r="H1998" s="2" t="s">
        <v>29</v>
      </c>
      <c r="I1998" s="2" t="s">
        <v>4834</v>
      </c>
      <c r="J1998" s="3" t="str">
        <f>HYPERLINK("https://www.boe.es/gazeta/dias/1824/12/07/pdfs/GMD-1824-154.pdf#page=3","Abrir facsímil")</f>
        <v>Abrir facsímil</v>
      </c>
      <c r="K1998" s="3" t="s">
        <v>31</v>
      </c>
    </row>
    <row r="1999" spans="1:11" ht="42" customHeight="1">
      <c r="A1999" s="2" t="s">
        <v>4835</v>
      </c>
      <c r="B1999" s="2" t="s">
        <v>4835</v>
      </c>
      <c r="C1999" s="2" t="s">
        <v>301</v>
      </c>
      <c r="D1999" s="2" t="s">
        <v>18</v>
      </c>
      <c r="E1999" s="5">
        <v>-27650</v>
      </c>
      <c r="F1999" s="3" t="s">
        <v>237</v>
      </c>
      <c r="G1999" s="3" t="s">
        <v>104</v>
      </c>
      <c r="H1999" s="2" t="s">
        <v>29</v>
      </c>
      <c r="I1999" s="2" t="s">
        <v>4836</v>
      </c>
      <c r="J1999" s="3" t="str">
        <f>HYPERLINK("https://www.boe.es/gazeta/dias/1824/04/17/pdfs/GMD-1824-50.pdf#page=1","Abrir facsímil")</f>
        <v>Abrir facsímil</v>
      </c>
      <c r="K1999" s="3" t="s">
        <v>31</v>
      </c>
    </row>
    <row r="2000" spans="1:11" ht="42" customHeight="1">
      <c r="A2000" s="2" t="s">
        <v>4837</v>
      </c>
      <c r="B2000" s="2" t="s">
        <v>4837</v>
      </c>
      <c r="C2000" s="2" t="s">
        <v>26</v>
      </c>
      <c r="D2000" s="2" t="s">
        <v>18</v>
      </c>
      <c r="E2000" s="5">
        <v>-27720</v>
      </c>
      <c r="F2000" s="3" t="s">
        <v>487</v>
      </c>
      <c r="G2000" s="3" t="s">
        <v>37</v>
      </c>
      <c r="H2000" s="2" t="s">
        <v>29</v>
      </c>
      <c r="I2000" s="2" t="s">
        <v>4838</v>
      </c>
      <c r="J2000" s="3" t="str">
        <f>HYPERLINK("https://www.boe.es/gazeta/dias/1824/02/07/pdfs/GMD-1824-18.pdf#page=3","Abrir facsímil")</f>
        <v>Abrir facsímil</v>
      </c>
      <c r="K2000" s="3" t="s">
        <v>31</v>
      </c>
    </row>
    <row r="2001" spans="1:11" ht="42" customHeight="1">
      <c r="A2001" s="2" t="s">
        <v>4837</v>
      </c>
      <c r="B2001" s="2" t="s">
        <v>4837</v>
      </c>
      <c r="C2001" s="2" t="s">
        <v>34</v>
      </c>
      <c r="D2001" s="2" t="s">
        <v>35</v>
      </c>
      <c r="E2001" s="5">
        <v>-27689</v>
      </c>
      <c r="F2001" s="3" t="s">
        <v>200</v>
      </c>
      <c r="G2001" s="3" t="s">
        <v>37</v>
      </c>
      <c r="H2001" s="2" t="s">
        <v>29</v>
      </c>
      <c r="I2001" s="2" t="s">
        <v>4839</v>
      </c>
      <c r="J2001" s="3" t="str">
        <f>HYPERLINK("https://www.boe.es/gazeta/dias/1824/03/09/pdfs/GMD-1824-31.pdf#page=3","Abrir facsímil")</f>
        <v>Abrir facsímil</v>
      </c>
      <c r="K2001" s="3" t="s">
        <v>31</v>
      </c>
    </row>
    <row r="2002" spans="1:11" ht="42" customHeight="1">
      <c r="A2002" s="2" t="s">
        <v>4837</v>
      </c>
      <c r="B2002" s="2" t="s">
        <v>4837</v>
      </c>
      <c r="C2002" s="2" t="s">
        <v>54</v>
      </c>
      <c r="D2002" s="2" t="s">
        <v>55</v>
      </c>
      <c r="E2002" s="5">
        <v>-27682</v>
      </c>
      <c r="F2002" s="3" t="s">
        <v>2095</v>
      </c>
      <c r="G2002" s="3" t="s">
        <v>28</v>
      </c>
      <c r="H2002" s="2" t="s">
        <v>29</v>
      </c>
      <c r="I2002" s="2" t="s">
        <v>4840</v>
      </c>
      <c r="J2002" s="3" t="str">
        <f>HYPERLINK("https://www.boe.es/gazeta/dias/1824/03/16/pdfs/GMD-1824-34.pdf#page=4","Abrir facsímil")</f>
        <v>Abrir facsímil</v>
      </c>
      <c r="K2002" s="3" t="s">
        <v>31</v>
      </c>
    </row>
    <row r="2003" spans="1:11" ht="42" customHeight="1">
      <c r="A2003" s="2" t="s">
        <v>4837</v>
      </c>
      <c r="B2003" s="2" t="s">
        <v>4837</v>
      </c>
      <c r="C2003" s="2" t="s">
        <v>54</v>
      </c>
      <c r="D2003" s="2" t="s">
        <v>55</v>
      </c>
      <c r="E2003" s="5">
        <v>-27608</v>
      </c>
      <c r="F2003" s="3" t="s">
        <v>375</v>
      </c>
      <c r="G2003" s="3" t="s">
        <v>28</v>
      </c>
      <c r="H2003" s="2" t="s">
        <v>29</v>
      </c>
      <c r="I2003" s="2" t="s">
        <v>4841</v>
      </c>
      <c r="J2003" s="3" t="str">
        <f>HYPERLINK("https://www.boe.es/gazeta/dias/1824/05/29/pdfs/GMD-1824-69.pdf#page=4","Abrir facsímil")</f>
        <v>Abrir facsímil</v>
      </c>
      <c r="K2003" s="3" t="s">
        <v>31</v>
      </c>
    </row>
    <row r="2004" spans="1:11" ht="42" customHeight="1">
      <c r="A2004" s="2" t="s">
        <v>4837</v>
      </c>
      <c r="B2004" s="2" t="s">
        <v>4837</v>
      </c>
      <c r="C2004" s="2" t="s">
        <v>54</v>
      </c>
      <c r="D2004" s="2" t="s">
        <v>55</v>
      </c>
      <c r="E2004" s="5">
        <v>-27605</v>
      </c>
      <c r="F2004" s="3" t="s">
        <v>1168</v>
      </c>
      <c r="G2004" s="3" t="s">
        <v>37</v>
      </c>
      <c r="H2004" s="2" t="s">
        <v>29</v>
      </c>
      <c r="I2004" s="2" t="s">
        <v>4842</v>
      </c>
      <c r="J2004" s="3" t="str">
        <f>HYPERLINK("https://www.boe.es/gazeta/dias/1824/06/01/pdfs/GMD-1824-70.pdf#page=3","Abrir facsímil")</f>
        <v>Abrir facsímil</v>
      </c>
      <c r="K2004" s="3" t="s">
        <v>31</v>
      </c>
    </row>
    <row r="2005" spans="1:11" ht="42" customHeight="1">
      <c r="A2005" s="2" t="s">
        <v>4837</v>
      </c>
      <c r="B2005" s="2" t="s">
        <v>4837</v>
      </c>
      <c r="C2005" s="2" t="s">
        <v>26</v>
      </c>
      <c r="D2005" s="2" t="s">
        <v>18</v>
      </c>
      <c r="E2005" s="5">
        <v>-27589</v>
      </c>
      <c r="F2005" s="3" t="s">
        <v>311</v>
      </c>
      <c r="G2005" s="3" t="s">
        <v>28</v>
      </c>
      <c r="H2005" s="2" t="s">
        <v>29</v>
      </c>
      <c r="I2005" s="2" t="s">
        <v>4843</v>
      </c>
      <c r="J2005" s="3" t="str">
        <f>HYPERLINK("https://www.boe.es/gazeta/dias/1824/06/17/pdfs/GMD-1824-77.pdf#page=4","Abrir facsímil")</f>
        <v>Abrir facsímil</v>
      </c>
      <c r="K2005" s="3" t="s">
        <v>31</v>
      </c>
    </row>
    <row r="2006" spans="1:11" ht="42" customHeight="1">
      <c r="A2006" s="2" t="s">
        <v>4837</v>
      </c>
      <c r="B2006" s="2" t="s">
        <v>4837</v>
      </c>
      <c r="C2006" s="2" t="s">
        <v>17</v>
      </c>
      <c r="D2006" s="2" t="s">
        <v>18</v>
      </c>
      <c r="E2006" s="5">
        <v>-27580</v>
      </c>
      <c r="F2006" s="3" t="s">
        <v>231</v>
      </c>
      <c r="G2006" s="3" t="s">
        <v>37</v>
      </c>
      <c r="H2006" s="2" t="s">
        <v>29</v>
      </c>
      <c r="I2006" s="2" t="s">
        <v>4844</v>
      </c>
      <c r="J2006" s="3" t="str">
        <f>HYPERLINK("https://www.boe.es/gazeta/dias/1824/06/26/pdfs/GMD-1824-81.pdf#page=3","Abrir facsímil")</f>
        <v>Abrir facsímil</v>
      </c>
      <c r="K2006" s="3" t="s">
        <v>31</v>
      </c>
    </row>
    <row r="2007" spans="1:11" ht="42" customHeight="1">
      <c r="A2007" s="2" t="s">
        <v>4837</v>
      </c>
      <c r="B2007" s="2" t="s">
        <v>4837</v>
      </c>
      <c r="C2007" s="2" t="s">
        <v>54</v>
      </c>
      <c r="D2007" s="2" t="s">
        <v>55</v>
      </c>
      <c r="E2007" s="5">
        <v>-27575</v>
      </c>
      <c r="F2007" s="3" t="s">
        <v>261</v>
      </c>
      <c r="G2007" s="3" t="s">
        <v>90</v>
      </c>
      <c r="H2007" s="2" t="s">
        <v>29</v>
      </c>
      <c r="I2007" s="2" t="s">
        <v>4845</v>
      </c>
      <c r="J2007" s="3" t="str">
        <f>HYPERLINK("https://www.boe.es/gazeta/dias/1824/07/01/pdfs/GMD-1824-83.pdf#page=2","Abrir facsímil")</f>
        <v>Abrir facsímil</v>
      </c>
      <c r="K2007" s="3" t="s">
        <v>31</v>
      </c>
    </row>
    <row r="2008" spans="1:11" ht="42" customHeight="1">
      <c r="A2008" s="2" t="s">
        <v>4837</v>
      </c>
      <c r="B2008" s="2" t="s">
        <v>4837</v>
      </c>
      <c r="C2008" s="2" t="s">
        <v>72</v>
      </c>
      <c r="D2008" s="2" t="s">
        <v>18</v>
      </c>
      <c r="E2008" s="5">
        <v>-27566</v>
      </c>
      <c r="F2008" s="3" t="s">
        <v>183</v>
      </c>
      <c r="G2008" s="3" t="s">
        <v>28</v>
      </c>
      <c r="H2008" s="2" t="s">
        <v>29</v>
      </c>
      <c r="I2008" s="2" t="s">
        <v>4846</v>
      </c>
      <c r="J2008" s="3" t="str">
        <f>HYPERLINK("https://www.boe.es/gazeta/dias/1824/07/10/pdfs/GMD-1824-87.pdf#page=4","Abrir facsímil")</f>
        <v>Abrir facsímil</v>
      </c>
      <c r="K2008" s="3" t="s">
        <v>31</v>
      </c>
    </row>
    <row r="2009" spans="1:11" ht="42" customHeight="1">
      <c r="A2009" s="2" t="s">
        <v>4837</v>
      </c>
      <c r="B2009" s="2" t="s">
        <v>4837</v>
      </c>
      <c r="C2009" s="2" t="s">
        <v>54</v>
      </c>
      <c r="D2009" s="2" t="s">
        <v>55</v>
      </c>
      <c r="E2009" s="5">
        <v>-27556</v>
      </c>
      <c r="F2009" s="3" t="s">
        <v>367</v>
      </c>
      <c r="G2009" s="3" t="s">
        <v>28</v>
      </c>
      <c r="H2009" s="2" t="s">
        <v>29</v>
      </c>
      <c r="I2009" s="2" t="s">
        <v>4847</v>
      </c>
      <c r="J2009" s="3" t="str">
        <f>HYPERLINK("https://www.boe.es/gazeta/dias/1824/07/20/pdfs/GMD-1824-91.pdf#page=4","Abrir facsímil")</f>
        <v>Abrir facsímil</v>
      </c>
      <c r="K2009" s="3" t="s">
        <v>31</v>
      </c>
    </row>
    <row r="2010" spans="1:11" ht="42" customHeight="1">
      <c r="A2010" s="2" t="s">
        <v>4837</v>
      </c>
      <c r="B2010" s="2" t="s">
        <v>4837</v>
      </c>
      <c r="C2010" s="2" t="s">
        <v>49</v>
      </c>
      <c r="D2010" s="2" t="s">
        <v>18</v>
      </c>
      <c r="E2010" s="5">
        <v>-27514</v>
      </c>
      <c r="F2010" s="3" t="s">
        <v>1044</v>
      </c>
      <c r="G2010" s="3" t="s">
        <v>28</v>
      </c>
      <c r="H2010" s="2" t="s">
        <v>29</v>
      </c>
      <c r="I2010" s="2" t="s">
        <v>4848</v>
      </c>
      <c r="J2010" s="3" t="str">
        <f>HYPERLINK("https://www.boe.es/gazeta/dias/1824/08/31/pdfs/GMD-1824-112.pdf#page=4","Abrir facsímil")</f>
        <v>Abrir facsímil</v>
      </c>
      <c r="K2010" s="3" t="s">
        <v>31</v>
      </c>
    </row>
    <row r="2011" spans="1:11" ht="42" customHeight="1">
      <c r="A2011" s="2" t="s">
        <v>4837</v>
      </c>
      <c r="B2011" s="2" t="s">
        <v>4837</v>
      </c>
      <c r="C2011" s="2" t="s">
        <v>54</v>
      </c>
      <c r="D2011" s="2" t="s">
        <v>55</v>
      </c>
      <c r="E2011" s="5">
        <v>-27512</v>
      </c>
      <c r="F2011" s="3" t="s">
        <v>36</v>
      </c>
      <c r="G2011" s="3" t="s">
        <v>28</v>
      </c>
      <c r="H2011" s="2" t="s">
        <v>29</v>
      </c>
      <c r="I2011" s="2" t="s">
        <v>4849</v>
      </c>
      <c r="J2011" s="3" t="str">
        <f>HYPERLINK("https://www.boe.es/gazeta/dias/1824/09/02/pdfs/GMD-1824-113.pdf#page=4","Abrir facsímil")</f>
        <v>Abrir facsímil</v>
      </c>
      <c r="K2011" s="3" t="s">
        <v>31</v>
      </c>
    </row>
    <row r="2012" spans="1:11" ht="42" customHeight="1">
      <c r="A2012" s="2" t="s">
        <v>4837</v>
      </c>
      <c r="B2012" s="2" t="s">
        <v>4837</v>
      </c>
      <c r="C2012" s="2" t="s">
        <v>17</v>
      </c>
      <c r="D2012" s="2" t="s">
        <v>18</v>
      </c>
      <c r="E2012" s="5">
        <v>-27493</v>
      </c>
      <c r="F2012" s="3" t="s">
        <v>63</v>
      </c>
      <c r="G2012" s="3" t="s">
        <v>64</v>
      </c>
      <c r="H2012" s="2" t="s">
        <v>29</v>
      </c>
      <c r="I2012" s="2" t="s">
        <v>4850</v>
      </c>
      <c r="J2012" s="3" t="str">
        <f>HYPERLINK("https://www.boe.es/gazeta/dias/1824/09/21/pdfs/GMD-1824-121.pdf#page=3","Abrir facsímil")</f>
        <v>Abrir facsímil</v>
      </c>
      <c r="K2012" s="3" t="s">
        <v>31</v>
      </c>
    </row>
    <row r="2013" spans="1:11" ht="42" customHeight="1">
      <c r="A2013" s="2" t="s">
        <v>4837</v>
      </c>
      <c r="B2013" s="2" t="s">
        <v>4837</v>
      </c>
      <c r="C2013" s="2" t="s">
        <v>17</v>
      </c>
      <c r="D2013" s="2" t="s">
        <v>18</v>
      </c>
      <c r="E2013" s="5">
        <v>-27491</v>
      </c>
      <c r="F2013" s="3" t="s">
        <v>1195</v>
      </c>
      <c r="G2013" s="3" t="s">
        <v>28</v>
      </c>
      <c r="H2013" s="2" t="s">
        <v>29</v>
      </c>
      <c r="I2013" s="2" t="s">
        <v>4851</v>
      </c>
      <c r="J2013" s="3" t="str">
        <f>HYPERLINK("https://www.boe.es/gazeta/dias/1824/09/23/pdfs/GMD-1824-122.pdf#page=4","Abrir facsímil")</f>
        <v>Abrir facsímil</v>
      </c>
      <c r="K2013" s="3" t="s">
        <v>31</v>
      </c>
    </row>
    <row r="2014" spans="1:11" ht="42" customHeight="1">
      <c r="A2014" s="2" t="s">
        <v>4837</v>
      </c>
      <c r="B2014" s="2" t="s">
        <v>4837</v>
      </c>
      <c r="C2014" s="2" t="s">
        <v>54</v>
      </c>
      <c r="D2014" s="2" t="s">
        <v>55</v>
      </c>
      <c r="E2014" s="5">
        <v>-27484</v>
      </c>
      <c r="F2014" s="3" t="s">
        <v>659</v>
      </c>
      <c r="G2014" s="3" t="s">
        <v>37</v>
      </c>
      <c r="H2014" s="2" t="s">
        <v>29</v>
      </c>
      <c r="I2014" s="2" t="s">
        <v>4852</v>
      </c>
      <c r="J2014" s="3" t="str">
        <f>HYPERLINK("https://www.boe.es/gazeta/dias/1824/09/30/pdfs/GMD-1824-125.pdf#page=3","Abrir facsímil")</f>
        <v>Abrir facsímil</v>
      </c>
      <c r="K2014" s="3" t="s">
        <v>31</v>
      </c>
    </row>
    <row r="2015" spans="1:11" ht="42" customHeight="1">
      <c r="A2015" s="2" t="s">
        <v>4837</v>
      </c>
      <c r="B2015" s="2" t="s">
        <v>4837</v>
      </c>
      <c r="C2015" s="2" t="s">
        <v>26</v>
      </c>
      <c r="D2015" s="2" t="s">
        <v>18</v>
      </c>
      <c r="E2015" s="5">
        <v>-27463</v>
      </c>
      <c r="F2015" s="3" t="s">
        <v>409</v>
      </c>
      <c r="G2015" s="3" t="s">
        <v>28</v>
      </c>
      <c r="H2015" s="2" t="s">
        <v>29</v>
      </c>
      <c r="I2015" s="2" t="s">
        <v>4853</v>
      </c>
      <c r="J2015" s="3" t="str">
        <f>HYPERLINK("https://www.boe.es/gazeta/dias/1824/10/21/pdfs/GMD-1824-134.pdf#page=4","Abrir facsímil")</f>
        <v>Abrir facsímil</v>
      </c>
      <c r="K2015" s="3" t="s">
        <v>31</v>
      </c>
    </row>
    <row r="2016" spans="1:11" ht="42" customHeight="1">
      <c r="A2016" s="2" t="s">
        <v>4837</v>
      </c>
      <c r="B2016" s="2" t="s">
        <v>4837</v>
      </c>
      <c r="C2016" s="2" t="s">
        <v>54</v>
      </c>
      <c r="D2016" s="2" t="s">
        <v>55</v>
      </c>
      <c r="E2016" s="5">
        <v>-27458</v>
      </c>
      <c r="F2016" s="3" t="s">
        <v>383</v>
      </c>
      <c r="G2016" s="3" t="s">
        <v>28</v>
      </c>
      <c r="H2016" s="2" t="s">
        <v>29</v>
      </c>
      <c r="I2016" s="2" t="s">
        <v>4854</v>
      </c>
      <c r="J2016" s="3" t="str">
        <f>HYPERLINK("https://www.boe.es/gazeta/dias/1824/10/26/pdfs/GMD-1824-136.pdf#page=4","Abrir facsímil")</f>
        <v>Abrir facsímil</v>
      </c>
      <c r="K2016" s="3" t="s">
        <v>31</v>
      </c>
    </row>
    <row r="2017" spans="1:11" ht="42" customHeight="1">
      <c r="A2017" s="2" t="s">
        <v>4837</v>
      </c>
      <c r="B2017" s="2" t="s">
        <v>4837</v>
      </c>
      <c r="C2017" s="2" t="s">
        <v>26</v>
      </c>
      <c r="D2017" s="2" t="s">
        <v>18</v>
      </c>
      <c r="E2017" s="5">
        <v>-27442</v>
      </c>
      <c r="F2017" s="3" t="s">
        <v>1063</v>
      </c>
      <c r="G2017" s="3" t="s">
        <v>28</v>
      </c>
      <c r="H2017" s="2" t="s">
        <v>29</v>
      </c>
      <c r="I2017" s="2" t="s">
        <v>4855</v>
      </c>
      <c r="J2017" s="3" t="str">
        <f>HYPERLINK("https://www.boe.es/gazeta/dias/1824/11/11/pdfs/GMD-1824-143.pdf#page=4","Abrir facsímil")</f>
        <v>Abrir facsímil</v>
      </c>
      <c r="K2017" s="3" t="s">
        <v>31</v>
      </c>
    </row>
    <row r="2018" spans="1:11" ht="42" customHeight="1">
      <c r="A2018" s="2" t="s">
        <v>4837</v>
      </c>
      <c r="B2018" s="2" t="s">
        <v>4837</v>
      </c>
      <c r="C2018" s="2" t="s">
        <v>26</v>
      </c>
      <c r="D2018" s="2" t="s">
        <v>18</v>
      </c>
      <c r="E2018" s="5">
        <v>-27437</v>
      </c>
      <c r="F2018" s="3" t="s">
        <v>45</v>
      </c>
      <c r="G2018" s="3" t="s">
        <v>28</v>
      </c>
      <c r="H2018" s="2" t="s">
        <v>29</v>
      </c>
      <c r="I2018" s="2" t="s">
        <v>4856</v>
      </c>
      <c r="J2018" s="3" t="str">
        <f>HYPERLINK("https://www.boe.es/gazeta/dias/1824/11/16/pdfs/GMD-1824-145.pdf#page=4","Abrir facsímil")</f>
        <v>Abrir facsímil</v>
      </c>
      <c r="K2018" s="3" t="s">
        <v>31</v>
      </c>
    </row>
    <row r="2019" spans="1:11" ht="42" customHeight="1">
      <c r="A2019" s="2" t="s">
        <v>4837</v>
      </c>
      <c r="B2019" s="2" t="s">
        <v>4837</v>
      </c>
      <c r="C2019" s="2" t="s">
        <v>54</v>
      </c>
      <c r="D2019" s="2" t="s">
        <v>55</v>
      </c>
      <c r="E2019" s="5">
        <v>-27409</v>
      </c>
      <c r="F2019" s="3" t="s">
        <v>85</v>
      </c>
      <c r="G2019" s="3" t="s">
        <v>28</v>
      </c>
      <c r="H2019" s="2" t="s">
        <v>29</v>
      </c>
      <c r="I2019" s="2" t="s">
        <v>4857</v>
      </c>
      <c r="J2019" s="3" t="str">
        <f>HYPERLINK("https://www.boe.es/gazeta/dias/1824/12/14/pdfs/GMD-1824-157.pdf#page=4","Abrir facsímil")</f>
        <v>Abrir facsímil</v>
      </c>
      <c r="K2019" s="3" t="s">
        <v>31</v>
      </c>
    </row>
    <row r="2020" spans="1:11" ht="42" customHeight="1">
      <c r="A2020" s="2" t="s">
        <v>4837</v>
      </c>
      <c r="B2020" s="2" t="s">
        <v>4837</v>
      </c>
      <c r="C2020" s="2" t="s">
        <v>17</v>
      </c>
      <c r="D2020" s="2" t="s">
        <v>18</v>
      </c>
      <c r="E2020" s="5">
        <v>-27395</v>
      </c>
      <c r="F2020" s="3" t="s">
        <v>817</v>
      </c>
      <c r="G2020" s="3" t="s">
        <v>28</v>
      </c>
      <c r="H2020" s="2" t="s">
        <v>29</v>
      </c>
      <c r="I2020" s="2" t="s">
        <v>4858</v>
      </c>
      <c r="J2020" s="3" t="str">
        <f>HYPERLINK("https://www.boe.es/gazeta/dias/1824/12/28/pdfs/GMD-1824-163.pdf#page=4","Abrir facsímil")</f>
        <v>Abrir facsímil</v>
      </c>
      <c r="K2020" s="3" t="s">
        <v>31</v>
      </c>
    </row>
    <row r="2021" spans="1:11" ht="42" customHeight="1">
      <c r="A2021" s="2" t="s">
        <v>4859</v>
      </c>
      <c r="B2021" s="2" t="s">
        <v>4860</v>
      </c>
      <c r="C2021" s="2" t="s">
        <v>155</v>
      </c>
      <c r="D2021" s="2" t="s">
        <v>18</v>
      </c>
      <c r="E2021" s="5">
        <v>-27720</v>
      </c>
      <c r="F2021" s="3" t="s">
        <v>487</v>
      </c>
      <c r="G2021" s="3" t="s">
        <v>37</v>
      </c>
      <c r="H2021" s="2" t="s">
        <v>29</v>
      </c>
      <c r="I2021" s="2" t="s">
        <v>4861</v>
      </c>
      <c r="J2021" s="3" t="str">
        <f>HYPERLINK("https://www.boe.es/gazeta/dias/1824/02/07/pdfs/GMD-1824-18.pdf#page=3","Abrir facsímil")</f>
        <v>Abrir facsímil</v>
      </c>
      <c r="K2021" s="3" t="s">
        <v>31</v>
      </c>
    </row>
    <row r="2022" spans="1:11" ht="42" customHeight="1">
      <c r="A2022" s="2" t="s">
        <v>4859</v>
      </c>
      <c r="B2022" s="2" t="s">
        <v>4860</v>
      </c>
      <c r="C2022" s="2" t="s">
        <v>72</v>
      </c>
      <c r="D2022" s="2" t="s">
        <v>18</v>
      </c>
      <c r="E2022" s="5">
        <v>-27547</v>
      </c>
      <c r="F2022" s="3" t="s">
        <v>156</v>
      </c>
      <c r="G2022" s="3" t="s">
        <v>28</v>
      </c>
      <c r="H2022" s="2" t="s">
        <v>29</v>
      </c>
      <c r="I2022" s="2" t="s">
        <v>4862</v>
      </c>
      <c r="J2022" s="3" t="str">
        <f>HYPERLINK("https://www.boe.es/gazeta/dias/1824/07/29/pdfs/GMD-1824-95.pdf#page=4","Abrir facsímil")</f>
        <v>Abrir facsímil</v>
      </c>
      <c r="K2022" s="3" t="s">
        <v>31</v>
      </c>
    </row>
    <row r="2023" spans="1:11" ht="42" customHeight="1">
      <c r="A2023" s="2" t="s">
        <v>4863</v>
      </c>
      <c r="B2023" s="2" t="s">
        <v>4864</v>
      </c>
      <c r="C2023" s="2" t="s">
        <v>54</v>
      </c>
      <c r="D2023" s="2" t="s">
        <v>55</v>
      </c>
      <c r="E2023" s="5">
        <v>-27400</v>
      </c>
      <c r="F2023" s="3" t="s">
        <v>108</v>
      </c>
      <c r="G2023" s="3" t="s">
        <v>28</v>
      </c>
      <c r="H2023" s="2" t="s">
        <v>29</v>
      </c>
      <c r="I2023" s="2" t="s">
        <v>4865</v>
      </c>
      <c r="J2023" s="3" t="str">
        <f>HYPERLINK("https://www.boe.es/gazeta/dias/1824/12/23/pdfs/GMD-1824-161.pdf#page=4","Abrir facsímil")</f>
        <v>Abrir facsímil</v>
      </c>
      <c r="K2023" s="3" t="s">
        <v>31</v>
      </c>
    </row>
    <row r="2024" spans="1:11" ht="42" customHeight="1">
      <c r="A2024" s="2" t="s">
        <v>4866</v>
      </c>
      <c r="B2024" s="2" t="s">
        <v>4866</v>
      </c>
      <c r="C2024" s="2" t="s">
        <v>17</v>
      </c>
      <c r="D2024" s="2" t="s">
        <v>18</v>
      </c>
      <c r="E2024" s="5">
        <v>-27447</v>
      </c>
      <c r="F2024" s="3" t="s">
        <v>41</v>
      </c>
      <c r="G2024" s="3" t="s">
        <v>28</v>
      </c>
      <c r="H2024" s="2" t="s">
        <v>29</v>
      </c>
      <c r="I2024" s="2" t="s">
        <v>4867</v>
      </c>
      <c r="J2024" s="3" t="str">
        <f>HYPERLINK("https://www.boe.es/gazeta/dias/1824/11/06/pdfs/GMD-1824-141.pdf#page=4","Abrir facsímil")</f>
        <v>Abrir facsímil</v>
      </c>
      <c r="K2024" s="3" t="s">
        <v>31</v>
      </c>
    </row>
    <row r="2025" spans="1:11" ht="42" customHeight="1">
      <c r="A2025" s="2" t="s">
        <v>4868</v>
      </c>
      <c r="B2025" s="2" t="s">
        <v>4868</v>
      </c>
      <c r="C2025" s="2" t="s">
        <v>54</v>
      </c>
      <c r="D2025" s="2" t="s">
        <v>55</v>
      </c>
      <c r="E2025" s="5">
        <v>-27752</v>
      </c>
      <c r="F2025" s="3" t="s">
        <v>442</v>
      </c>
      <c r="G2025" s="3" t="s">
        <v>37</v>
      </c>
      <c r="H2025" s="2" t="s">
        <v>29</v>
      </c>
      <c r="I2025" s="2" t="s">
        <v>4869</v>
      </c>
      <c r="J2025" s="3" t="str">
        <f>HYPERLINK("https://www.boe.es/gazeta/dias/1824/01/06/pdfs/GMD-1824-3.pdf#page=3","Abrir facsímil")</f>
        <v>Abrir facsímil</v>
      </c>
      <c r="K2025" s="3" t="s">
        <v>31</v>
      </c>
    </row>
    <row r="2026" spans="1:11" ht="42" customHeight="1">
      <c r="A2026" s="2" t="s">
        <v>4868</v>
      </c>
      <c r="B2026" s="2" t="s">
        <v>4868</v>
      </c>
      <c r="C2026" s="2" t="s">
        <v>54</v>
      </c>
      <c r="D2026" s="2" t="s">
        <v>55</v>
      </c>
      <c r="E2026" s="5">
        <v>-27493</v>
      </c>
      <c r="F2026" s="3" t="s">
        <v>63</v>
      </c>
      <c r="G2026" s="3" t="s">
        <v>64</v>
      </c>
      <c r="H2026" s="2" t="s">
        <v>29</v>
      </c>
      <c r="I2026" s="2" t="s">
        <v>4870</v>
      </c>
      <c r="J2026" s="3" t="str">
        <f>HYPERLINK("https://www.boe.es/gazeta/dias/1824/09/21/pdfs/GMD-1824-121.pdf#page=3","Abrir facsímil")</f>
        <v>Abrir facsímil</v>
      </c>
      <c r="K2026" s="3" t="s">
        <v>31</v>
      </c>
    </row>
    <row r="2027" spans="1:11" ht="42" customHeight="1">
      <c r="A2027" s="2" t="s">
        <v>4868</v>
      </c>
      <c r="B2027" s="2" t="s">
        <v>4868</v>
      </c>
      <c r="C2027" s="2" t="s">
        <v>54</v>
      </c>
      <c r="D2027" s="2" t="s">
        <v>55</v>
      </c>
      <c r="E2027" s="5">
        <v>-27416</v>
      </c>
      <c r="F2027" s="3" t="s">
        <v>115</v>
      </c>
      <c r="G2027" s="3" t="s">
        <v>37</v>
      </c>
      <c r="H2027" s="2" t="s">
        <v>29</v>
      </c>
      <c r="I2027" s="2" t="s">
        <v>4871</v>
      </c>
      <c r="J2027" s="3" t="str">
        <f>HYPERLINK("https://www.boe.es/gazeta/dias/1824/12/07/pdfs/GMD-1824-154.pdf#page=3","Abrir facsímil")</f>
        <v>Abrir facsímil</v>
      </c>
      <c r="K2027" s="3" t="s">
        <v>31</v>
      </c>
    </row>
    <row r="2028" spans="1:11" ht="42" customHeight="1">
      <c r="A2028" s="2" t="s">
        <v>4872</v>
      </c>
      <c r="B2028" s="2" t="s">
        <v>4873</v>
      </c>
      <c r="C2028" s="2" t="s">
        <v>54</v>
      </c>
      <c r="D2028" s="2" t="s">
        <v>55</v>
      </c>
      <c r="E2028" s="5">
        <v>-27409</v>
      </c>
      <c r="F2028" s="3" t="s">
        <v>85</v>
      </c>
      <c r="G2028" s="3" t="s">
        <v>28</v>
      </c>
      <c r="H2028" s="2" t="s">
        <v>29</v>
      </c>
      <c r="I2028" s="2" t="s">
        <v>4874</v>
      </c>
      <c r="J2028" s="3" t="str">
        <f>HYPERLINK("https://www.boe.es/gazeta/dias/1824/12/14/pdfs/GMD-1824-157.pdf#page=4","Abrir facsímil")</f>
        <v>Abrir facsímil</v>
      </c>
      <c r="K2028" s="3" t="s">
        <v>31</v>
      </c>
    </row>
    <row r="2029" spans="1:11" ht="42" customHeight="1">
      <c r="A2029" s="2" t="s">
        <v>4875</v>
      </c>
      <c r="B2029" s="2" t="s">
        <v>4875</v>
      </c>
      <c r="C2029" s="2" t="s">
        <v>34</v>
      </c>
      <c r="D2029" s="2" t="s">
        <v>35</v>
      </c>
      <c r="E2029" s="5">
        <v>-27531</v>
      </c>
      <c r="F2029" s="3" t="s">
        <v>758</v>
      </c>
      <c r="G2029" s="3" t="s">
        <v>37</v>
      </c>
      <c r="H2029" s="2" t="s">
        <v>29</v>
      </c>
      <c r="I2029" s="2" t="s">
        <v>4876</v>
      </c>
      <c r="J2029" s="3" t="str">
        <f>HYPERLINK("https://www.boe.es/gazeta/dias/1824/08/14/pdfs/GMD-1824-102.pdf#page=3","Abrir facsímil")</f>
        <v>Abrir facsímil</v>
      </c>
      <c r="K2029" s="3" t="s">
        <v>31</v>
      </c>
    </row>
    <row r="2030" spans="1:11" ht="42" customHeight="1">
      <c r="A2030" s="2" t="s">
        <v>4877</v>
      </c>
      <c r="B2030" s="2" t="s">
        <v>4877</v>
      </c>
      <c r="C2030" s="2" t="s">
        <v>54</v>
      </c>
      <c r="D2030" s="2" t="s">
        <v>590</v>
      </c>
      <c r="E2030" s="5">
        <v>-27521</v>
      </c>
      <c r="F2030" s="3" t="s">
        <v>591</v>
      </c>
      <c r="G2030" s="3" t="s">
        <v>104</v>
      </c>
      <c r="H2030" s="2" t="s">
        <v>29</v>
      </c>
      <c r="I2030" s="2" t="s">
        <v>4878</v>
      </c>
      <c r="J2030" s="3" t="str">
        <f>HYPERLINK("https://www.boe.es/gazeta/dias/1824/08/24/pdfs/GMD-1824-107E.pdf#page=1","Abrir facsímil")</f>
        <v>Abrir facsímil</v>
      </c>
      <c r="K2030" s="3" t="s">
        <v>31</v>
      </c>
    </row>
    <row r="2031" spans="1:11" ht="42" customHeight="1">
      <c r="A2031" s="2" t="s">
        <v>4879</v>
      </c>
      <c r="B2031" s="2" t="s">
        <v>4880</v>
      </c>
      <c r="C2031" s="2" t="s">
        <v>54</v>
      </c>
      <c r="D2031" s="2" t="s">
        <v>55</v>
      </c>
      <c r="E2031" s="5">
        <v>-27416</v>
      </c>
      <c r="F2031" s="3" t="s">
        <v>115</v>
      </c>
      <c r="G2031" s="3" t="s">
        <v>37</v>
      </c>
      <c r="H2031" s="2" t="s">
        <v>29</v>
      </c>
      <c r="I2031" s="2" t="s">
        <v>4881</v>
      </c>
      <c r="J2031" s="3" t="str">
        <f>HYPERLINK("https://www.boe.es/gazeta/dias/1824/12/07/pdfs/GMD-1824-154.pdf#page=3","Abrir facsímil")</f>
        <v>Abrir facsímil</v>
      </c>
      <c r="K2031" s="3" t="s">
        <v>31</v>
      </c>
    </row>
    <row r="2032" spans="1:11" ht="42" customHeight="1">
      <c r="A2032" s="2" t="s">
        <v>4882</v>
      </c>
      <c r="B2032" s="2" t="s">
        <v>4883</v>
      </c>
      <c r="C2032" s="2" t="s">
        <v>17</v>
      </c>
      <c r="D2032" s="2" t="s">
        <v>18</v>
      </c>
      <c r="E2032" s="5">
        <v>-27414</v>
      </c>
      <c r="F2032" s="3" t="s">
        <v>179</v>
      </c>
      <c r="G2032" s="3" t="s">
        <v>37</v>
      </c>
      <c r="H2032" s="2" t="s">
        <v>29</v>
      </c>
      <c r="I2032" s="2" t="s">
        <v>4884</v>
      </c>
      <c r="J2032" s="3" t="str">
        <f>HYPERLINK("https://www.boe.es/gazeta/dias/1824/12/09/pdfs/GMD-1824-155.pdf#page=3","Abrir facsímil")</f>
        <v>Abrir facsímil</v>
      </c>
      <c r="K2032" s="3" t="s">
        <v>31</v>
      </c>
    </row>
    <row r="2033" spans="1:11" ht="42" customHeight="1">
      <c r="A2033" s="2" t="s">
        <v>4885</v>
      </c>
      <c r="B2033" s="2" t="s">
        <v>4886</v>
      </c>
      <c r="C2033" s="2" t="s">
        <v>54</v>
      </c>
      <c r="D2033" s="2" t="s">
        <v>55</v>
      </c>
      <c r="E2033" s="5">
        <v>-27493</v>
      </c>
      <c r="F2033" s="3" t="s">
        <v>63</v>
      </c>
      <c r="G2033" s="3" t="s">
        <v>64</v>
      </c>
      <c r="H2033" s="2" t="s">
        <v>29</v>
      </c>
      <c r="I2033" s="2" t="s">
        <v>4887</v>
      </c>
      <c r="J2033" s="3" t="str">
        <f>HYPERLINK("https://www.boe.es/gazeta/dias/1824/09/21/pdfs/GMD-1824-121.pdf#page=3","Abrir facsímil")</f>
        <v>Abrir facsímil</v>
      </c>
      <c r="K2033" s="3" t="s">
        <v>31</v>
      </c>
    </row>
    <row r="2034" spans="1:11" ht="42" customHeight="1">
      <c r="A2034" s="2" t="s">
        <v>4888</v>
      </c>
      <c r="B2034" s="2" t="s">
        <v>4889</v>
      </c>
      <c r="C2034" s="2" t="s">
        <v>54</v>
      </c>
      <c r="D2034" s="2" t="s">
        <v>55</v>
      </c>
      <c r="E2034" s="5">
        <v>-27493</v>
      </c>
      <c r="F2034" s="3" t="s">
        <v>63</v>
      </c>
      <c r="G2034" s="3" t="s">
        <v>64</v>
      </c>
      <c r="H2034" s="2" t="s">
        <v>29</v>
      </c>
      <c r="I2034" s="2" t="s">
        <v>4890</v>
      </c>
      <c r="J2034" s="3" t="str">
        <f>HYPERLINK("https://www.boe.es/gazeta/dias/1824/09/21/pdfs/GMD-1824-121.pdf#page=3","Abrir facsímil")</f>
        <v>Abrir facsímil</v>
      </c>
      <c r="K2034" s="3" t="s">
        <v>31</v>
      </c>
    </row>
    <row r="2035" spans="1:11" ht="42" customHeight="1">
      <c r="A2035" s="2" t="s">
        <v>4891</v>
      </c>
      <c r="B2035" s="2" t="s">
        <v>4892</v>
      </c>
      <c r="C2035" s="2" t="s">
        <v>54</v>
      </c>
      <c r="D2035" s="2" t="s">
        <v>55</v>
      </c>
      <c r="E2035" s="5">
        <v>-27428</v>
      </c>
      <c r="F2035" s="3" t="s">
        <v>81</v>
      </c>
      <c r="G2035" s="3" t="s">
        <v>104</v>
      </c>
      <c r="H2035" s="2" t="s">
        <v>21</v>
      </c>
      <c r="I2035" s="2" t="s">
        <v>4893</v>
      </c>
      <c r="J2035" s="3" t="str">
        <f>HYPERLINK("https://www.boe.es/gazeta/dias/1824/11/25/pdfs/GMD-1824-149.pdf#page=1","Abrir facsímil")</f>
        <v>Abrir facsímil</v>
      </c>
      <c r="K2035" s="3" t="s">
        <v>23</v>
      </c>
    </row>
    <row r="2036" spans="1:11" ht="42" customHeight="1">
      <c r="A2036" s="2" t="s">
        <v>4894</v>
      </c>
      <c r="B2036" s="2" t="s">
        <v>4895</v>
      </c>
      <c r="C2036" s="2" t="s">
        <v>49</v>
      </c>
      <c r="D2036" s="2" t="s">
        <v>18</v>
      </c>
      <c r="E2036" s="5">
        <v>-27421</v>
      </c>
      <c r="F2036" s="3" t="s">
        <v>579</v>
      </c>
      <c r="G2036" s="3" t="s">
        <v>37</v>
      </c>
      <c r="H2036" s="2" t="s">
        <v>29</v>
      </c>
      <c r="I2036" s="2" t="s">
        <v>4896</v>
      </c>
      <c r="J2036" s="3" t="str">
        <f>HYPERLINK("https://www.boe.es/gazeta/dias/1824/12/02/pdfs/GMD-1824-152.pdf#page=3","Abrir facsímil")</f>
        <v>Abrir facsímil</v>
      </c>
      <c r="K2036" s="3" t="s">
        <v>31</v>
      </c>
    </row>
    <row r="2037" spans="1:11" ht="42" customHeight="1">
      <c r="A2037" s="2" t="s">
        <v>4897</v>
      </c>
      <c r="B2037" s="2" t="s">
        <v>4898</v>
      </c>
      <c r="C2037" s="2" t="s">
        <v>72</v>
      </c>
      <c r="D2037" s="2" t="s">
        <v>18</v>
      </c>
      <c r="E2037" s="5">
        <v>-27722</v>
      </c>
      <c r="F2037" s="3" t="s">
        <v>730</v>
      </c>
      <c r="G2037" s="3" t="s">
        <v>28</v>
      </c>
      <c r="H2037" s="2" t="s">
        <v>29</v>
      </c>
      <c r="I2037" s="2" t="s">
        <v>4899</v>
      </c>
      <c r="J2037" s="3" t="str">
        <f>HYPERLINK("https://www.boe.es/gazeta/dias/1824/02/05/pdfs/GMD-1824-17.pdf#page=4","Abrir facsímil")</f>
        <v>Abrir facsímil</v>
      </c>
      <c r="K2037" s="3" t="s">
        <v>31</v>
      </c>
    </row>
    <row r="2038" spans="1:11" ht="42" customHeight="1">
      <c r="A2038" s="2" t="s">
        <v>4900</v>
      </c>
      <c r="B2038" s="2" t="s">
        <v>4900</v>
      </c>
      <c r="C2038" s="2" t="s">
        <v>26</v>
      </c>
      <c r="D2038" s="2" t="s">
        <v>18</v>
      </c>
      <c r="E2038" s="5">
        <v>-27652</v>
      </c>
      <c r="F2038" s="3" t="s">
        <v>692</v>
      </c>
      <c r="G2038" s="3" t="s">
        <v>28</v>
      </c>
      <c r="H2038" s="2" t="s">
        <v>29</v>
      </c>
      <c r="I2038" s="2" t="s">
        <v>4901</v>
      </c>
      <c r="J2038" s="3" t="str">
        <f>HYPERLINK("https://www.boe.es/gazeta/dias/1824/04/15/pdfs/GMD-1824-49.pdf#page=4","Abrir facsímil")</f>
        <v>Abrir facsímil</v>
      </c>
      <c r="K2038" s="3" t="s">
        <v>31</v>
      </c>
    </row>
    <row r="2039" spans="1:11" ht="42" customHeight="1">
      <c r="A2039" s="2" t="s">
        <v>4900</v>
      </c>
      <c r="B2039" s="2" t="s">
        <v>4900</v>
      </c>
      <c r="C2039" s="2" t="s">
        <v>301</v>
      </c>
      <c r="D2039" s="2" t="s">
        <v>18</v>
      </c>
      <c r="E2039" s="5">
        <v>-27582</v>
      </c>
      <c r="F2039" s="3" t="s">
        <v>123</v>
      </c>
      <c r="G2039" s="3" t="s">
        <v>37</v>
      </c>
      <c r="H2039" s="2" t="s">
        <v>29</v>
      </c>
      <c r="I2039" s="2" t="s">
        <v>4902</v>
      </c>
      <c r="J2039" s="3" t="str">
        <f>HYPERLINK("https://www.boe.es/gazeta/dias/1824/06/24/pdfs/GMD-1824-80.pdf#page=3","Abrir facsímil")</f>
        <v>Abrir facsímil</v>
      </c>
      <c r="K2039" s="3" t="s">
        <v>31</v>
      </c>
    </row>
    <row r="2040" spans="1:11" ht="42" customHeight="1">
      <c r="A2040" s="2" t="s">
        <v>4900</v>
      </c>
      <c r="B2040" s="2" t="s">
        <v>4900</v>
      </c>
      <c r="C2040" s="2" t="s">
        <v>54</v>
      </c>
      <c r="D2040" s="2" t="s">
        <v>55</v>
      </c>
      <c r="E2040" s="5">
        <v>-27582</v>
      </c>
      <c r="F2040" s="3" t="s">
        <v>123</v>
      </c>
      <c r="G2040" s="3" t="s">
        <v>28</v>
      </c>
      <c r="H2040" s="2" t="s">
        <v>29</v>
      </c>
      <c r="I2040" s="2" t="s">
        <v>4903</v>
      </c>
      <c r="J2040" s="3" t="str">
        <f>HYPERLINK("https://www.boe.es/gazeta/dias/1824/06/24/pdfs/GMD-1824-80.pdf#page=4","Abrir facsímil")</f>
        <v>Abrir facsímil</v>
      </c>
      <c r="K2040" s="3" t="s">
        <v>31</v>
      </c>
    </row>
    <row r="2041" spans="1:11" ht="42" customHeight="1">
      <c r="A2041" s="2" t="s">
        <v>4900</v>
      </c>
      <c r="B2041" s="2" t="s">
        <v>4900</v>
      </c>
      <c r="C2041" s="2" t="s">
        <v>17</v>
      </c>
      <c r="D2041" s="2" t="s">
        <v>18</v>
      </c>
      <c r="E2041" s="5">
        <v>-27447</v>
      </c>
      <c r="F2041" s="3" t="s">
        <v>41</v>
      </c>
      <c r="G2041" s="3" t="s">
        <v>28</v>
      </c>
      <c r="H2041" s="2" t="s">
        <v>29</v>
      </c>
      <c r="I2041" s="2" t="s">
        <v>4904</v>
      </c>
      <c r="J2041" s="3" t="str">
        <f>HYPERLINK("https://www.boe.es/gazeta/dias/1824/11/06/pdfs/GMD-1824-141.pdf#page=4","Abrir facsímil")</f>
        <v>Abrir facsímil</v>
      </c>
      <c r="K2041" s="3" t="s">
        <v>31</v>
      </c>
    </row>
    <row r="2042" spans="1:11" ht="42" customHeight="1">
      <c r="A2042" s="2" t="s">
        <v>4905</v>
      </c>
      <c r="B2042" s="2" t="s">
        <v>4906</v>
      </c>
      <c r="C2042" s="2" t="s">
        <v>17</v>
      </c>
      <c r="D2042" s="2" t="s">
        <v>18</v>
      </c>
      <c r="E2042" s="5">
        <v>-27675</v>
      </c>
      <c r="F2042" s="3" t="s">
        <v>330</v>
      </c>
      <c r="G2042" s="3" t="s">
        <v>37</v>
      </c>
      <c r="H2042" s="2" t="s">
        <v>29</v>
      </c>
      <c r="I2042" s="2" t="s">
        <v>4907</v>
      </c>
      <c r="J2042" s="3" t="str">
        <f>HYPERLINK("https://www.boe.es/gazeta/dias/1824/03/23/pdfs/GMD-1824-38.pdf#page=3","Abrir facsímil")</f>
        <v>Abrir facsímil</v>
      </c>
      <c r="K2042" s="3" t="s">
        <v>31</v>
      </c>
    </row>
    <row r="2043" spans="1:11" ht="42" customHeight="1">
      <c r="A2043" s="2" t="s">
        <v>4908</v>
      </c>
      <c r="B2043" s="2" t="s">
        <v>4909</v>
      </c>
      <c r="C2043" s="2" t="s">
        <v>54</v>
      </c>
      <c r="D2043" s="2" t="s">
        <v>55</v>
      </c>
      <c r="E2043" s="5">
        <v>-27442</v>
      </c>
      <c r="F2043" s="3" t="s">
        <v>1063</v>
      </c>
      <c r="G2043" s="3" t="s">
        <v>28</v>
      </c>
      <c r="H2043" s="2" t="s">
        <v>29</v>
      </c>
      <c r="I2043" s="2" t="s">
        <v>4910</v>
      </c>
      <c r="J2043" s="3" t="str">
        <f>HYPERLINK("https://www.boe.es/gazeta/dias/1824/11/11/pdfs/GMD-1824-143.pdf#page=4","Abrir facsímil")</f>
        <v>Abrir facsímil</v>
      </c>
      <c r="K2043" s="3" t="s">
        <v>31</v>
      </c>
    </row>
    <row r="2044" spans="1:11" ht="42" customHeight="1">
      <c r="A2044" s="2" t="s">
        <v>4911</v>
      </c>
      <c r="B2044" s="2" t="s">
        <v>4912</v>
      </c>
      <c r="C2044" s="2" t="s">
        <v>155</v>
      </c>
      <c r="D2044" s="2" t="s">
        <v>18</v>
      </c>
      <c r="E2044" s="5">
        <v>-27731</v>
      </c>
      <c r="F2044" s="3" t="s">
        <v>1284</v>
      </c>
      <c r="G2044" s="3" t="s">
        <v>28</v>
      </c>
      <c r="H2044" s="2" t="s">
        <v>29</v>
      </c>
      <c r="I2044" s="2" t="s">
        <v>4913</v>
      </c>
      <c r="J2044" s="3" t="str">
        <f>HYPERLINK("https://www.boe.es/gazeta/dias/1824/01/27/pdfs/GMD-1824-12.pdf#page=4","Abrir facsímil")</f>
        <v>Abrir facsímil</v>
      </c>
      <c r="K2044" s="3" t="s">
        <v>31</v>
      </c>
    </row>
    <row r="2045" spans="1:11" ht="42" customHeight="1">
      <c r="A2045" s="2" t="s">
        <v>4911</v>
      </c>
      <c r="B2045" s="2" t="s">
        <v>4912</v>
      </c>
      <c r="C2045" s="2" t="s">
        <v>34</v>
      </c>
      <c r="D2045" s="2" t="s">
        <v>35</v>
      </c>
      <c r="E2045" s="5">
        <v>-27624</v>
      </c>
      <c r="F2045" s="3" t="s">
        <v>354</v>
      </c>
      <c r="G2045" s="3" t="s">
        <v>90</v>
      </c>
      <c r="H2045" s="2" t="s">
        <v>29</v>
      </c>
      <c r="I2045" s="2" t="s">
        <v>4914</v>
      </c>
      <c r="J2045" s="3" t="str">
        <f>HYPERLINK("https://www.boe.es/gazeta/dias/1824/05/13/pdfs/GMD-1824-61.pdf#page=2","Abrir facsímil")</f>
        <v>Abrir facsímil</v>
      </c>
      <c r="K2045" s="3" t="s">
        <v>31</v>
      </c>
    </row>
    <row r="2046" spans="1:11" ht="42" customHeight="1">
      <c r="A2046" s="2" t="s">
        <v>4915</v>
      </c>
      <c r="B2046" s="2" t="s">
        <v>4916</v>
      </c>
      <c r="C2046" s="2" t="s">
        <v>72</v>
      </c>
      <c r="D2046" s="2" t="s">
        <v>18</v>
      </c>
      <c r="E2046" s="5">
        <v>-27400</v>
      </c>
      <c r="F2046" s="3" t="s">
        <v>108</v>
      </c>
      <c r="G2046" s="3" t="s">
        <v>28</v>
      </c>
      <c r="H2046" s="2" t="s">
        <v>29</v>
      </c>
      <c r="I2046" s="2" t="s">
        <v>4917</v>
      </c>
      <c r="J2046" s="3" t="str">
        <f>HYPERLINK("https://www.boe.es/gazeta/dias/1824/12/23/pdfs/GMD-1824-161.pdf#page=4","Abrir facsímil")</f>
        <v>Abrir facsímil</v>
      </c>
      <c r="K2046" s="3" t="s">
        <v>31</v>
      </c>
    </row>
    <row r="2047" spans="1:11" ht="42" customHeight="1">
      <c r="A2047" s="2" t="s">
        <v>4918</v>
      </c>
      <c r="B2047" s="2" t="s">
        <v>4919</v>
      </c>
      <c r="C2047" s="2" t="s">
        <v>72</v>
      </c>
      <c r="D2047" s="2" t="s">
        <v>18</v>
      </c>
      <c r="E2047" s="5">
        <v>-27568</v>
      </c>
      <c r="F2047" s="3" t="s">
        <v>103</v>
      </c>
      <c r="G2047" s="3" t="s">
        <v>28</v>
      </c>
      <c r="H2047" s="2" t="s">
        <v>29</v>
      </c>
      <c r="I2047" s="2" t="s">
        <v>4920</v>
      </c>
      <c r="J2047" s="3" t="str">
        <f>HYPERLINK("https://www.boe.es/gazeta/dias/1824/07/08/pdfs/GMD-1824-86.pdf#page=4","Abrir facsímil")</f>
        <v>Abrir facsímil</v>
      </c>
      <c r="K2047" s="3" t="s">
        <v>31</v>
      </c>
    </row>
    <row r="2048" spans="1:11" ht="42" customHeight="1">
      <c r="A2048" s="2" t="s">
        <v>4921</v>
      </c>
      <c r="B2048" s="2" t="s">
        <v>4922</v>
      </c>
      <c r="C2048" s="2" t="s">
        <v>26</v>
      </c>
      <c r="D2048" s="2" t="s">
        <v>18</v>
      </c>
      <c r="E2048" s="5">
        <v>-27547</v>
      </c>
      <c r="F2048" s="3" t="s">
        <v>156</v>
      </c>
      <c r="G2048" s="3" t="s">
        <v>28</v>
      </c>
      <c r="H2048" s="2" t="s">
        <v>29</v>
      </c>
      <c r="I2048" s="2" t="s">
        <v>4923</v>
      </c>
      <c r="J2048" s="3" t="str">
        <f>HYPERLINK("https://www.boe.es/gazeta/dias/1824/07/29/pdfs/GMD-1824-95.pdf#page=4","Abrir facsímil")</f>
        <v>Abrir facsímil</v>
      </c>
      <c r="K2048" s="3" t="s">
        <v>31</v>
      </c>
    </row>
    <row r="2049" spans="1:11" ht="42" customHeight="1">
      <c r="A2049" s="2" t="s">
        <v>4924</v>
      </c>
      <c r="B2049" s="2" t="s">
        <v>4925</v>
      </c>
      <c r="C2049" s="2" t="s">
        <v>54</v>
      </c>
      <c r="D2049" s="2" t="s">
        <v>55</v>
      </c>
      <c r="E2049" s="5">
        <v>-27738</v>
      </c>
      <c r="F2049" s="3" t="s">
        <v>517</v>
      </c>
      <c r="G2049" s="3" t="s">
        <v>104</v>
      </c>
      <c r="H2049" s="2" t="s">
        <v>29</v>
      </c>
      <c r="I2049" s="2" t="s">
        <v>4926</v>
      </c>
      <c r="J2049" s="3" t="str">
        <f>HYPERLINK("https://www.boe.es/gazeta/dias/1824/01/20/pdfs/GMD-1824-9.pdf#page=1","Abrir facsímil")</f>
        <v>Abrir facsímil</v>
      </c>
      <c r="K2049" s="3" t="s">
        <v>31</v>
      </c>
    </row>
    <row r="2050" spans="1:11" ht="42" customHeight="1">
      <c r="A2050" s="2" t="s">
        <v>4924</v>
      </c>
      <c r="B2050" s="2" t="s">
        <v>4925</v>
      </c>
      <c r="C2050" s="2" t="s">
        <v>54</v>
      </c>
      <c r="D2050" s="2" t="s">
        <v>55</v>
      </c>
      <c r="E2050" s="5">
        <v>-27559</v>
      </c>
      <c r="F2050" s="3" t="s">
        <v>1980</v>
      </c>
      <c r="G2050" s="3" t="s">
        <v>28</v>
      </c>
      <c r="H2050" s="2" t="s">
        <v>29</v>
      </c>
      <c r="I2050" s="2" t="s">
        <v>4927</v>
      </c>
      <c r="J2050" s="3" t="str">
        <f>HYPERLINK("https://www.boe.es/gazeta/dias/1824/07/17/pdfs/GMD-1824-90.pdf#page=4","Abrir facsímil")</f>
        <v>Abrir facsímil</v>
      </c>
      <c r="K2050" s="3" t="s">
        <v>31</v>
      </c>
    </row>
    <row r="2051" spans="1:11" ht="42" customHeight="1">
      <c r="A2051" s="2" t="s">
        <v>4928</v>
      </c>
      <c r="B2051" s="2" t="s">
        <v>4929</v>
      </c>
      <c r="C2051" s="2" t="s">
        <v>301</v>
      </c>
      <c r="D2051" s="2" t="s">
        <v>18</v>
      </c>
      <c r="E2051" s="5">
        <v>-27720</v>
      </c>
      <c r="F2051" s="3" t="s">
        <v>487</v>
      </c>
      <c r="G2051" s="3" t="s">
        <v>28</v>
      </c>
      <c r="H2051" s="2" t="s">
        <v>29</v>
      </c>
      <c r="I2051" s="2" t="s">
        <v>4930</v>
      </c>
      <c r="J2051" s="3" t="str">
        <f>HYPERLINK("https://www.boe.es/gazeta/dias/1824/02/07/pdfs/GMD-1824-18.pdf#page=4","Abrir facsímil")</f>
        <v>Abrir facsímil</v>
      </c>
      <c r="K2051" s="3" t="s">
        <v>31</v>
      </c>
    </row>
    <row r="2052" spans="1:11" ht="42" customHeight="1">
      <c r="A2052" s="2" t="s">
        <v>4931</v>
      </c>
      <c r="B2052" s="2" t="s">
        <v>4932</v>
      </c>
      <c r="C2052" s="2" t="s">
        <v>54</v>
      </c>
      <c r="D2052" s="2" t="s">
        <v>55</v>
      </c>
      <c r="E2052" s="5">
        <v>-27738</v>
      </c>
      <c r="F2052" s="3" t="s">
        <v>517</v>
      </c>
      <c r="G2052" s="3" t="s">
        <v>28</v>
      </c>
      <c r="H2052" s="2" t="s">
        <v>29</v>
      </c>
      <c r="I2052" s="2" t="s">
        <v>4933</v>
      </c>
      <c r="J2052" s="3" t="str">
        <f>HYPERLINK("https://www.boe.es/gazeta/dias/1824/01/20/pdfs/GMD-1824-9.pdf#page=4","Abrir facsímil")</f>
        <v>Abrir facsímil</v>
      </c>
      <c r="K2052" s="3" t="s">
        <v>31</v>
      </c>
    </row>
    <row r="2053" spans="1:11" ht="42" customHeight="1">
      <c r="A2053" s="2" t="s">
        <v>4934</v>
      </c>
      <c r="B2053" s="2" t="s">
        <v>4935</v>
      </c>
      <c r="C2053" s="2" t="s">
        <v>17</v>
      </c>
      <c r="D2053" s="2" t="s">
        <v>18</v>
      </c>
      <c r="E2053" s="5">
        <v>-27409</v>
      </c>
      <c r="F2053" s="3" t="s">
        <v>85</v>
      </c>
      <c r="G2053" s="3" t="s">
        <v>28</v>
      </c>
      <c r="H2053" s="2" t="s">
        <v>29</v>
      </c>
      <c r="I2053" s="2" t="s">
        <v>4936</v>
      </c>
      <c r="J2053" s="3" t="str">
        <f>HYPERLINK("https://www.boe.es/gazeta/dias/1824/12/14/pdfs/GMD-1824-157.pdf#page=4","Abrir facsímil")</f>
        <v>Abrir facsímil</v>
      </c>
      <c r="K2053" s="3" t="s">
        <v>31</v>
      </c>
    </row>
    <row r="2054" spans="1:11" ht="42" customHeight="1">
      <c r="A2054" s="2" t="s">
        <v>4937</v>
      </c>
      <c r="B2054" s="2" t="s">
        <v>4938</v>
      </c>
      <c r="C2054" s="2" t="s">
        <v>54</v>
      </c>
      <c r="D2054" s="2" t="s">
        <v>55</v>
      </c>
      <c r="E2054" s="5">
        <v>-27631</v>
      </c>
      <c r="F2054" s="3" t="s">
        <v>322</v>
      </c>
      <c r="G2054" s="3" t="s">
        <v>28</v>
      </c>
      <c r="H2054" s="2" t="s">
        <v>29</v>
      </c>
      <c r="I2054" s="2" t="s">
        <v>4939</v>
      </c>
      <c r="J2054" s="3" t="str">
        <f>HYPERLINK("https://www.boe.es/gazeta/dias/1824/05/06/pdfs/GMD-1824-58.pdf#page=4","Abrir facsímil")</f>
        <v>Abrir facsímil</v>
      </c>
      <c r="K2054" s="3" t="s">
        <v>31</v>
      </c>
    </row>
    <row r="2055" spans="1:11" ht="42" customHeight="1">
      <c r="A2055" s="2" t="s">
        <v>4940</v>
      </c>
      <c r="B2055" s="2" t="s">
        <v>4940</v>
      </c>
      <c r="C2055" s="2" t="s">
        <v>54</v>
      </c>
      <c r="D2055" s="2" t="s">
        <v>55</v>
      </c>
      <c r="E2055" s="5">
        <v>-27727</v>
      </c>
      <c r="F2055" s="3" t="s">
        <v>452</v>
      </c>
      <c r="G2055" s="3" t="s">
        <v>90</v>
      </c>
      <c r="H2055" s="2" t="s">
        <v>29</v>
      </c>
      <c r="I2055" s="2" t="s">
        <v>4941</v>
      </c>
      <c r="J2055" s="3" t="str">
        <f>HYPERLINK("https://www.boe.es/gazeta/dias/1824/01/31/pdfs/GMD-1824-14.pdf#page=2","Abrir facsímil")</f>
        <v>Abrir facsímil</v>
      </c>
      <c r="K2055" s="3" t="s">
        <v>31</v>
      </c>
    </row>
    <row r="2056" spans="1:11" ht="42" customHeight="1">
      <c r="A2056" s="2" t="s">
        <v>4940</v>
      </c>
      <c r="B2056" s="2" t="s">
        <v>4940</v>
      </c>
      <c r="C2056" s="2" t="s">
        <v>34</v>
      </c>
      <c r="D2056" s="2" t="s">
        <v>35</v>
      </c>
      <c r="E2056" s="5">
        <v>-27596</v>
      </c>
      <c r="F2056" s="3" t="s">
        <v>205</v>
      </c>
      <c r="G2056" s="3" t="s">
        <v>104</v>
      </c>
      <c r="H2056" s="2" t="s">
        <v>29</v>
      </c>
      <c r="I2056" s="2" t="s">
        <v>4942</v>
      </c>
      <c r="J2056" s="3" t="str">
        <f>HYPERLINK("https://www.boe.es/gazeta/dias/1824/06/10/pdfs/GMD-1824-74.pdf#page=1","Abrir facsímil")</f>
        <v>Abrir facsímil</v>
      </c>
      <c r="K2056" s="3" t="s">
        <v>31</v>
      </c>
    </row>
    <row r="2057" spans="1:11" ht="42" customHeight="1">
      <c r="A2057" s="2" t="s">
        <v>4940</v>
      </c>
      <c r="B2057" s="2" t="s">
        <v>4940</v>
      </c>
      <c r="C2057" s="2" t="s">
        <v>17</v>
      </c>
      <c r="D2057" s="2" t="s">
        <v>18</v>
      </c>
      <c r="E2057" s="5">
        <v>-27589</v>
      </c>
      <c r="F2057" s="3" t="s">
        <v>311</v>
      </c>
      <c r="G2057" s="3" t="s">
        <v>28</v>
      </c>
      <c r="H2057" s="2" t="s">
        <v>29</v>
      </c>
      <c r="I2057" s="2" t="s">
        <v>4943</v>
      </c>
      <c r="J2057" s="3" t="str">
        <f>HYPERLINK("https://www.boe.es/gazeta/dias/1824/06/17/pdfs/GMD-1824-77.pdf#page=4","Abrir facsímil")</f>
        <v>Abrir facsímil</v>
      </c>
      <c r="K2057" s="3" t="s">
        <v>31</v>
      </c>
    </row>
    <row r="2058" spans="1:11" ht="42" customHeight="1">
      <c r="A2058" s="2" t="s">
        <v>4940</v>
      </c>
      <c r="B2058" s="2" t="s">
        <v>4940</v>
      </c>
      <c r="C2058" s="2" t="s">
        <v>17</v>
      </c>
      <c r="D2058" s="2" t="s">
        <v>18</v>
      </c>
      <c r="E2058" s="5">
        <v>-27573</v>
      </c>
      <c r="F2058" s="3" t="s">
        <v>390</v>
      </c>
      <c r="G2058" s="3" t="s">
        <v>28</v>
      </c>
      <c r="H2058" s="2" t="s">
        <v>29</v>
      </c>
      <c r="I2058" s="2" t="s">
        <v>4944</v>
      </c>
      <c r="J2058" s="3" t="str">
        <f>HYPERLINK("https://www.boe.es/gazeta/dias/1824/07/03/pdfs/GMD-1824-84.pdf#page=4","Abrir facsímil")</f>
        <v>Abrir facsímil</v>
      </c>
      <c r="K2058" s="3" t="s">
        <v>31</v>
      </c>
    </row>
    <row r="2059" spans="1:11" ht="42" customHeight="1">
      <c r="A2059" s="2" t="s">
        <v>4940</v>
      </c>
      <c r="B2059" s="2" t="s">
        <v>4940</v>
      </c>
      <c r="C2059" s="2" t="s">
        <v>54</v>
      </c>
      <c r="D2059" s="2" t="s">
        <v>55</v>
      </c>
      <c r="E2059" s="5">
        <v>-27416</v>
      </c>
      <c r="F2059" s="3" t="s">
        <v>115</v>
      </c>
      <c r="G2059" s="3" t="s">
        <v>37</v>
      </c>
      <c r="H2059" s="2" t="s">
        <v>29</v>
      </c>
      <c r="I2059" s="2" t="s">
        <v>4945</v>
      </c>
      <c r="J2059" s="3" t="str">
        <f>HYPERLINK("https://www.boe.es/gazeta/dias/1824/12/07/pdfs/GMD-1824-154.pdf#page=3","Abrir facsímil")</f>
        <v>Abrir facsímil</v>
      </c>
      <c r="K2059" s="3" t="s">
        <v>31</v>
      </c>
    </row>
    <row r="2060" spans="1:11" ht="42" customHeight="1">
      <c r="A2060" s="2" t="s">
        <v>4940</v>
      </c>
      <c r="B2060" s="2" t="s">
        <v>4940</v>
      </c>
      <c r="C2060" s="2" t="s">
        <v>17</v>
      </c>
      <c r="D2060" s="2" t="s">
        <v>18</v>
      </c>
      <c r="E2060" s="5">
        <v>-27395</v>
      </c>
      <c r="F2060" s="3" t="s">
        <v>817</v>
      </c>
      <c r="G2060" s="3" t="s">
        <v>28</v>
      </c>
      <c r="H2060" s="2" t="s">
        <v>29</v>
      </c>
      <c r="I2060" s="2" t="s">
        <v>4946</v>
      </c>
      <c r="J2060" s="3" t="str">
        <f>HYPERLINK("https://www.boe.es/gazeta/dias/1824/12/28/pdfs/GMD-1824-163.pdf#page=4","Abrir facsímil")</f>
        <v>Abrir facsímil</v>
      </c>
      <c r="K2060" s="3" t="s">
        <v>31</v>
      </c>
    </row>
    <row r="2061" spans="1:11" ht="42" customHeight="1">
      <c r="A2061" s="2" t="s">
        <v>4947</v>
      </c>
      <c r="B2061" s="2" t="s">
        <v>4948</v>
      </c>
      <c r="C2061" s="2" t="s">
        <v>54</v>
      </c>
      <c r="D2061" s="2" t="s">
        <v>55</v>
      </c>
      <c r="E2061" s="5">
        <v>-27409</v>
      </c>
      <c r="F2061" s="3" t="s">
        <v>85</v>
      </c>
      <c r="G2061" s="3" t="s">
        <v>28</v>
      </c>
      <c r="H2061" s="2" t="s">
        <v>29</v>
      </c>
      <c r="I2061" s="2" t="s">
        <v>4949</v>
      </c>
      <c r="J2061" s="3" t="str">
        <f>HYPERLINK("https://www.boe.es/gazeta/dias/1824/12/14/pdfs/GMD-1824-157.pdf#page=4","Abrir facsímil")</f>
        <v>Abrir facsímil</v>
      </c>
      <c r="K2061" s="3" t="s">
        <v>31</v>
      </c>
    </row>
    <row r="2062" spans="1:11" ht="42" customHeight="1">
      <c r="A2062" s="2" t="s">
        <v>4950</v>
      </c>
      <c r="B2062" s="2" t="s">
        <v>4950</v>
      </c>
      <c r="C2062" s="2" t="s">
        <v>34</v>
      </c>
      <c r="D2062" s="2" t="s">
        <v>35</v>
      </c>
      <c r="E2062" s="5">
        <v>-27430</v>
      </c>
      <c r="F2062" s="3" t="s">
        <v>699</v>
      </c>
      <c r="G2062" s="3" t="s">
        <v>37</v>
      </c>
      <c r="H2062" s="2" t="s">
        <v>29</v>
      </c>
      <c r="I2062" s="2" t="s">
        <v>4951</v>
      </c>
      <c r="J2062" s="3" t="str">
        <f>HYPERLINK("https://www.boe.es/gazeta/dias/1824/11/23/pdfs/GMD-1824-148.pdf#page=3","Abrir facsímil")</f>
        <v>Abrir facsímil</v>
      </c>
      <c r="K2062" s="3" t="s">
        <v>31</v>
      </c>
    </row>
    <row r="2063" spans="1:11" ht="42" customHeight="1">
      <c r="A2063" s="2" t="s">
        <v>4952</v>
      </c>
      <c r="B2063" s="2" t="s">
        <v>4953</v>
      </c>
      <c r="C2063" s="2" t="s">
        <v>54</v>
      </c>
      <c r="D2063" s="2" t="s">
        <v>55</v>
      </c>
      <c r="E2063" s="5">
        <v>-27470</v>
      </c>
      <c r="F2063" s="3" t="s">
        <v>89</v>
      </c>
      <c r="G2063" s="3" t="s">
        <v>37</v>
      </c>
      <c r="H2063" s="2" t="s">
        <v>21</v>
      </c>
      <c r="I2063" s="2" t="s">
        <v>4954</v>
      </c>
      <c r="J2063" s="3" t="str">
        <f>HYPERLINK("https://www.boe.es/gazeta/dias/1824/10/14/pdfs/GMD-1824-131.pdf#page=3","Abrir facsímil")</f>
        <v>Abrir facsímil</v>
      </c>
      <c r="K2063" s="3" t="s">
        <v>23</v>
      </c>
    </row>
    <row r="2064" spans="1:11" ht="42" customHeight="1">
      <c r="A2064" s="2" t="s">
        <v>4955</v>
      </c>
      <c r="B2064" s="2" t="s">
        <v>4956</v>
      </c>
      <c r="C2064" s="2" t="s">
        <v>54</v>
      </c>
      <c r="D2064" s="2" t="s">
        <v>55</v>
      </c>
      <c r="E2064" s="5">
        <v>-27454</v>
      </c>
      <c r="F2064" s="3" t="s">
        <v>318</v>
      </c>
      <c r="G2064" s="3" t="s">
        <v>90</v>
      </c>
      <c r="H2064" s="2" t="s">
        <v>29</v>
      </c>
      <c r="I2064" s="2" t="s">
        <v>4957</v>
      </c>
      <c r="J2064" s="3" t="str">
        <f>HYPERLINK("https://www.boe.es/gazeta/dias/1824/10/30/pdfs/GMD-1824-138.pdf#page=2","Abrir facsímil")</f>
        <v>Abrir facsímil</v>
      </c>
      <c r="K2064" s="3" t="s">
        <v>31</v>
      </c>
    </row>
    <row r="2065" spans="1:11" ht="42" customHeight="1">
      <c r="A2065" s="2" t="s">
        <v>4958</v>
      </c>
      <c r="B2065" s="2" t="s">
        <v>4959</v>
      </c>
      <c r="C2065" s="2" t="s">
        <v>54</v>
      </c>
      <c r="D2065" s="2" t="s">
        <v>590</v>
      </c>
      <c r="E2065" s="5">
        <v>-27679</v>
      </c>
      <c r="F2065" s="3" t="s">
        <v>2108</v>
      </c>
      <c r="G2065" s="3" t="s">
        <v>104</v>
      </c>
      <c r="H2065" s="2" t="s">
        <v>29</v>
      </c>
      <c r="I2065" s="2" t="s">
        <v>4960</v>
      </c>
      <c r="J2065" s="3" t="str">
        <f>HYPERLINK("https://www.boe.es/gazeta/dias/1824/03/19/pdfs/GMD-1824-36E.pdf#page=1","Abrir facsímil")</f>
        <v>Abrir facsímil</v>
      </c>
      <c r="K2065" s="3" t="s">
        <v>31</v>
      </c>
    </row>
    <row r="2066" spans="1:11" ht="42" customHeight="1">
      <c r="A2066" s="2" t="s">
        <v>4961</v>
      </c>
      <c r="B2066" s="2" t="s">
        <v>4962</v>
      </c>
      <c r="C2066" s="2" t="s">
        <v>54</v>
      </c>
      <c r="D2066" s="2" t="s">
        <v>55</v>
      </c>
      <c r="E2066" s="5">
        <v>-27463</v>
      </c>
      <c r="F2066" s="3" t="s">
        <v>409</v>
      </c>
      <c r="G2066" s="3" t="s">
        <v>104</v>
      </c>
      <c r="H2066" s="2" t="s">
        <v>29</v>
      </c>
      <c r="I2066" s="2" t="s">
        <v>4963</v>
      </c>
      <c r="J2066" s="3" t="str">
        <f>HYPERLINK("https://www.boe.es/gazeta/dias/1824/10/21/pdfs/GMD-1824-134.pdf#page=1","Abrir facsímil")</f>
        <v>Abrir facsímil</v>
      </c>
      <c r="K2066" s="3" t="s">
        <v>31</v>
      </c>
    </row>
    <row r="2067" spans="1:11" ht="42" customHeight="1">
      <c r="A2067" s="2" t="s">
        <v>4964</v>
      </c>
      <c r="B2067" s="2" t="s">
        <v>4965</v>
      </c>
      <c r="C2067" s="2" t="s">
        <v>34</v>
      </c>
      <c r="D2067" s="2" t="s">
        <v>35</v>
      </c>
      <c r="E2067" s="5">
        <v>-27640</v>
      </c>
      <c r="F2067" s="3" t="s">
        <v>281</v>
      </c>
      <c r="G2067" s="3" t="s">
        <v>28</v>
      </c>
      <c r="H2067" s="2" t="s">
        <v>29</v>
      </c>
      <c r="I2067" s="2" t="s">
        <v>4966</v>
      </c>
      <c r="J2067" s="3" t="str">
        <f>HYPERLINK("https://www.boe.es/gazeta/dias/1824/04/27/pdfs/GMD-1824-54.pdf#page=4","Abrir facsímil")</f>
        <v>Abrir facsímil</v>
      </c>
      <c r="K2067" s="3" t="s">
        <v>31</v>
      </c>
    </row>
    <row r="2068" spans="1:11" ht="42" customHeight="1">
      <c r="A2068" s="2" t="s">
        <v>4967</v>
      </c>
      <c r="B2068" s="2" t="s">
        <v>4967</v>
      </c>
      <c r="C2068" s="2" t="s">
        <v>54</v>
      </c>
      <c r="D2068" s="2" t="s">
        <v>55</v>
      </c>
      <c r="E2068" s="5">
        <v>-27736</v>
      </c>
      <c r="F2068" s="3" t="s">
        <v>56</v>
      </c>
      <c r="G2068" s="3" t="s">
        <v>37</v>
      </c>
      <c r="H2068" s="2" t="s">
        <v>29</v>
      </c>
      <c r="I2068" s="2" t="s">
        <v>4968</v>
      </c>
      <c r="J2068" s="3" t="str">
        <f>HYPERLINK("https://www.boe.es/gazeta/dias/1824/01/22/pdfs/GMD-1824-10.pdf#page=3","Abrir facsímil")</f>
        <v>Abrir facsímil</v>
      </c>
      <c r="K2068" s="3" t="s">
        <v>31</v>
      </c>
    </row>
    <row r="2069" spans="1:11" ht="42" customHeight="1">
      <c r="A2069" s="2" t="s">
        <v>4969</v>
      </c>
      <c r="B2069" s="2" t="s">
        <v>4969</v>
      </c>
      <c r="C2069" s="2" t="s">
        <v>155</v>
      </c>
      <c r="D2069" s="2" t="s">
        <v>18</v>
      </c>
      <c r="E2069" s="5">
        <v>-27706</v>
      </c>
      <c r="F2069" s="3" t="s">
        <v>211</v>
      </c>
      <c r="G2069" s="3" t="s">
        <v>731</v>
      </c>
      <c r="H2069" s="2" t="s">
        <v>29</v>
      </c>
      <c r="I2069" s="2" t="s">
        <v>4970</v>
      </c>
      <c r="J2069" s="3" t="str">
        <f>HYPERLINK("https://www.boe.es/gazeta/dias/1824/02/21/pdfs/GMD-1824-24.pdf#page=5","Abrir facsímil")</f>
        <v>Abrir facsímil</v>
      </c>
      <c r="K2069" s="3" t="s">
        <v>31</v>
      </c>
    </row>
    <row r="2070" spans="1:11" ht="42" customHeight="1">
      <c r="A2070" s="2" t="s">
        <v>4971</v>
      </c>
      <c r="B2070" s="2" t="s">
        <v>4972</v>
      </c>
      <c r="C2070" s="2" t="s">
        <v>54</v>
      </c>
      <c r="D2070" s="2" t="s">
        <v>55</v>
      </c>
      <c r="E2070" s="5">
        <v>-27428</v>
      </c>
      <c r="F2070" s="3" t="s">
        <v>81</v>
      </c>
      <c r="G2070" s="3" t="s">
        <v>37</v>
      </c>
      <c r="H2070" s="2" t="s">
        <v>29</v>
      </c>
      <c r="I2070" s="2" t="s">
        <v>4973</v>
      </c>
      <c r="J2070" s="3" t="str">
        <f>HYPERLINK("https://www.boe.es/gazeta/dias/1824/11/25/pdfs/GMD-1824-149.pdf#page=3","Abrir facsímil")</f>
        <v>Abrir facsímil</v>
      </c>
      <c r="K2070" s="3" t="s">
        <v>31</v>
      </c>
    </row>
    <row r="2071" spans="1:11" ht="42" customHeight="1">
      <c r="A2071" s="2" t="s">
        <v>4974</v>
      </c>
      <c r="B2071" s="2" t="s">
        <v>4974</v>
      </c>
      <c r="C2071" s="2" t="s">
        <v>155</v>
      </c>
      <c r="D2071" s="2" t="s">
        <v>18</v>
      </c>
      <c r="E2071" s="5">
        <v>-27752</v>
      </c>
      <c r="F2071" s="3" t="s">
        <v>442</v>
      </c>
      <c r="G2071" s="3" t="s">
        <v>37</v>
      </c>
      <c r="H2071" s="2" t="s">
        <v>29</v>
      </c>
      <c r="I2071" s="2" t="s">
        <v>4975</v>
      </c>
      <c r="J2071" s="3" t="str">
        <f>HYPERLINK("https://www.boe.es/gazeta/dias/1824/01/06/pdfs/GMD-1824-3.pdf#page=3","Abrir facsímil")</f>
        <v>Abrir facsímil</v>
      </c>
      <c r="K2071" s="3" t="s">
        <v>31</v>
      </c>
    </row>
    <row r="2072" spans="1:11" ht="42" customHeight="1">
      <c r="A2072" s="2" t="s">
        <v>4974</v>
      </c>
      <c r="B2072" s="2" t="s">
        <v>4974</v>
      </c>
      <c r="C2072" s="2" t="s">
        <v>17</v>
      </c>
      <c r="D2072" s="2" t="s">
        <v>18</v>
      </c>
      <c r="E2072" s="5">
        <v>-27666</v>
      </c>
      <c r="F2072" s="3" t="s">
        <v>1605</v>
      </c>
      <c r="G2072" s="3" t="s">
        <v>104</v>
      </c>
      <c r="H2072" s="2" t="s">
        <v>29</v>
      </c>
      <c r="I2072" s="2" t="s">
        <v>4976</v>
      </c>
      <c r="J2072" s="3" t="str">
        <f>HYPERLINK("https://www.boe.es/gazeta/dias/1824/04/01/pdfs/GMD-1824-43.pdf#page=1","Abrir facsímil")</f>
        <v>Abrir facsímil</v>
      </c>
      <c r="K2072" s="3" t="s">
        <v>31</v>
      </c>
    </row>
    <row r="2073" spans="1:11" ht="42" customHeight="1">
      <c r="A2073" s="2" t="s">
        <v>4974</v>
      </c>
      <c r="B2073" s="2" t="s">
        <v>4974</v>
      </c>
      <c r="C2073" s="2" t="s">
        <v>34</v>
      </c>
      <c r="D2073" s="2" t="s">
        <v>35</v>
      </c>
      <c r="E2073" s="5">
        <v>-27587</v>
      </c>
      <c r="F2073" s="3" t="s">
        <v>1500</v>
      </c>
      <c r="G2073" s="3" t="s">
        <v>28</v>
      </c>
      <c r="H2073" s="2" t="s">
        <v>29</v>
      </c>
      <c r="I2073" s="2" t="s">
        <v>4977</v>
      </c>
      <c r="J2073" s="3" t="str">
        <f>HYPERLINK("https://www.boe.es/gazeta/dias/1824/06/19/pdfs/GMD-1824-78.pdf#page=4","Abrir facsímil")</f>
        <v>Abrir facsímil</v>
      </c>
      <c r="K2073" s="3" t="s">
        <v>31</v>
      </c>
    </row>
    <row r="2074" spans="1:11" ht="42" customHeight="1">
      <c r="A2074" s="2" t="s">
        <v>4978</v>
      </c>
      <c r="B2074" s="2" t="s">
        <v>4979</v>
      </c>
      <c r="C2074" s="2" t="s">
        <v>54</v>
      </c>
      <c r="D2074" s="2" t="s">
        <v>55</v>
      </c>
      <c r="E2074" s="5">
        <v>-27458</v>
      </c>
      <c r="F2074" s="3" t="s">
        <v>383</v>
      </c>
      <c r="G2074" s="3" t="s">
        <v>28</v>
      </c>
      <c r="H2074" s="2" t="s">
        <v>29</v>
      </c>
      <c r="I2074" s="2" t="s">
        <v>4980</v>
      </c>
      <c r="J2074" s="3" t="str">
        <f>HYPERLINK("https://www.boe.es/gazeta/dias/1824/10/26/pdfs/GMD-1824-136.pdf#page=4","Abrir facsímil")</f>
        <v>Abrir facsímil</v>
      </c>
      <c r="K2074" s="3" t="s">
        <v>31</v>
      </c>
    </row>
    <row r="2075" spans="1:11" ht="42" customHeight="1">
      <c r="A2075" s="2" t="s">
        <v>4981</v>
      </c>
      <c r="B2075" s="2" t="s">
        <v>4982</v>
      </c>
      <c r="C2075" s="2" t="s">
        <v>54</v>
      </c>
      <c r="D2075" s="2" t="s">
        <v>55</v>
      </c>
      <c r="E2075" s="5">
        <v>-27710</v>
      </c>
      <c r="F2075" s="3" t="s">
        <v>220</v>
      </c>
      <c r="G2075" s="3" t="s">
        <v>28</v>
      </c>
      <c r="H2075" s="2" t="s">
        <v>21</v>
      </c>
      <c r="I2075" s="2" t="s">
        <v>4983</v>
      </c>
      <c r="J2075" s="3" t="str">
        <f>HYPERLINK("https://www.boe.es/gazeta/dias/1824/02/17/pdfs/GMD-1824-22.pdf#page=4","Abrir facsímil")</f>
        <v>Abrir facsímil</v>
      </c>
      <c r="K2075" s="3" t="s">
        <v>23</v>
      </c>
    </row>
    <row r="2076" spans="1:11" ht="42" customHeight="1">
      <c r="A2076" s="2" t="s">
        <v>4984</v>
      </c>
      <c r="B2076" s="2" t="s">
        <v>4985</v>
      </c>
      <c r="C2076" s="2" t="s">
        <v>54</v>
      </c>
      <c r="D2076" s="2" t="s">
        <v>55</v>
      </c>
      <c r="E2076" s="5">
        <v>-27472</v>
      </c>
      <c r="F2076" s="3" t="s">
        <v>459</v>
      </c>
      <c r="G2076" s="3" t="s">
        <v>90</v>
      </c>
      <c r="H2076" s="2" t="s">
        <v>29</v>
      </c>
      <c r="I2076" s="2" t="s">
        <v>4986</v>
      </c>
      <c r="J2076" s="3" t="str">
        <f>HYPERLINK("https://www.boe.es/gazeta/dias/1824/10/12/pdfs/GMD-1824-130.pdf#page=2","Abrir facsímil")</f>
        <v>Abrir facsímil</v>
      </c>
      <c r="K2076" s="3" t="s">
        <v>31</v>
      </c>
    </row>
    <row r="2077" spans="1:11" ht="42" customHeight="1">
      <c r="A2077" s="2" t="s">
        <v>4987</v>
      </c>
      <c r="B2077" s="2" t="s">
        <v>4988</v>
      </c>
      <c r="C2077" s="2" t="s">
        <v>54</v>
      </c>
      <c r="D2077" s="2" t="s">
        <v>55</v>
      </c>
      <c r="E2077" s="5">
        <v>-27561</v>
      </c>
      <c r="F2077" s="3" t="s">
        <v>1291</v>
      </c>
      <c r="G2077" s="3" t="s">
        <v>104</v>
      </c>
      <c r="H2077" s="2" t="s">
        <v>29</v>
      </c>
      <c r="I2077" s="2" t="s">
        <v>4989</v>
      </c>
      <c r="J2077" s="3" t="str">
        <f>HYPERLINK("https://www.boe.es/gazeta/dias/1824/07/15/pdfs/GMD-1824-89.pdf#page=1","Abrir facsímil")</f>
        <v>Abrir facsímil</v>
      </c>
      <c r="K2077" s="3" t="s">
        <v>31</v>
      </c>
    </row>
    <row r="2078" spans="1:11" ht="42" customHeight="1">
      <c r="A2078" s="2" t="s">
        <v>4990</v>
      </c>
      <c r="B2078" s="2" t="s">
        <v>4990</v>
      </c>
      <c r="C2078" s="2" t="s">
        <v>54</v>
      </c>
      <c r="D2078" s="2" t="s">
        <v>55</v>
      </c>
      <c r="E2078" s="5">
        <v>-27554</v>
      </c>
      <c r="F2078" s="3" t="s">
        <v>326</v>
      </c>
      <c r="G2078" s="3" t="s">
        <v>90</v>
      </c>
      <c r="H2078" s="2" t="s">
        <v>29</v>
      </c>
      <c r="I2078" s="2" t="s">
        <v>4991</v>
      </c>
      <c r="J2078" s="3" t="str">
        <f>HYPERLINK("https://www.boe.es/gazeta/dias/1824/07/22/pdfs/GMD-1824-92.pdf#page=2","Abrir facsímil")</f>
        <v>Abrir facsímil</v>
      </c>
      <c r="K2078" s="3" t="s">
        <v>31</v>
      </c>
    </row>
    <row r="2079" spans="1:11" ht="42" customHeight="1">
      <c r="A2079" s="2" t="s">
        <v>4992</v>
      </c>
      <c r="B2079" s="2" t="s">
        <v>4993</v>
      </c>
      <c r="C2079" s="2" t="s">
        <v>155</v>
      </c>
      <c r="D2079" s="2" t="s">
        <v>18</v>
      </c>
      <c r="E2079" s="5">
        <v>-27447</v>
      </c>
      <c r="F2079" s="3" t="s">
        <v>41</v>
      </c>
      <c r="G2079" s="3" t="s">
        <v>28</v>
      </c>
      <c r="H2079" s="2" t="s">
        <v>29</v>
      </c>
      <c r="I2079" s="2" t="s">
        <v>4994</v>
      </c>
      <c r="J2079" s="3" t="str">
        <f>HYPERLINK("https://www.boe.es/gazeta/dias/1824/11/06/pdfs/GMD-1824-141.pdf#page=4","Abrir facsímil")</f>
        <v>Abrir facsímil</v>
      </c>
      <c r="K2079" s="3" t="s">
        <v>31</v>
      </c>
    </row>
    <row r="2080" spans="1:11" ht="42" customHeight="1">
      <c r="A2080" s="2" t="s">
        <v>4995</v>
      </c>
      <c r="B2080" s="2" t="s">
        <v>4996</v>
      </c>
      <c r="C2080" s="2" t="s">
        <v>54</v>
      </c>
      <c r="D2080" s="2" t="s">
        <v>55</v>
      </c>
      <c r="E2080" s="5">
        <v>-27393</v>
      </c>
      <c r="F2080" s="3" t="s">
        <v>148</v>
      </c>
      <c r="G2080" s="3" t="s">
        <v>37</v>
      </c>
      <c r="H2080" s="2" t="s">
        <v>29</v>
      </c>
      <c r="I2080" s="2" t="s">
        <v>4997</v>
      </c>
      <c r="J2080" s="3" t="str">
        <f>HYPERLINK("https://www.boe.es/gazeta/dias/1824/12/30/pdfs/GMD-1824-164.pdf#page=3","Abrir facsímil")</f>
        <v>Abrir facsímil</v>
      </c>
      <c r="K2080" s="3" t="s">
        <v>31</v>
      </c>
    </row>
    <row r="2081" spans="1:11" ht="42" customHeight="1">
      <c r="A2081" s="2" t="s">
        <v>4998</v>
      </c>
      <c r="B2081" s="2" t="s">
        <v>4998</v>
      </c>
      <c r="C2081" s="2" t="s">
        <v>34</v>
      </c>
      <c r="D2081" s="2" t="s">
        <v>35</v>
      </c>
      <c r="E2081" s="5">
        <v>-27752</v>
      </c>
      <c r="F2081" s="3" t="s">
        <v>442</v>
      </c>
      <c r="G2081" s="3" t="s">
        <v>28</v>
      </c>
      <c r="H2081" s="2" t="s">
        <v>29</v>
      </c>
      <c r="I2081" s="2" t="s">
        <v>4999</v>
      </c>
      <c r="J2081" s="3" t="str">
        <f>HYPERLINK("https://www.boe.es/gazeta/dias/1824/01/06/pdfs/GMD-1824-3.pdf#page=4","Abrir facsímil")</f>
        <v>Abrir facsímil</v>
      </c>
      <c r="K2081" s="3" t="s">
        <v>31</v>
      </c>
    </row>
    <row r="2082" spans="1:11" ht="42" customHeight="1">
      <c r="A2082" s="2" t="s">
        <v>4998</v>
      </c>
      <c r="B2082" s="2" t="s">
        <v>4998</v>
      </c>
      <c r="C2082" s="2" t="s">
        <v>54</v>
      </c>
      <c r="D2082" s="2" t="s">
        <v>55</v>
      </c>
      <c r="E2082" s="5">
        <v>-27556</v>
      </c>
      <c r="F2082" s="3" t="s">
        <v>367</v>
      </c>
      <c r="G2082" s="3" t="s">
        <v>104</v>
      </c>
      <c r="H2082" s="2" t="s">
        <v>29</v>
      </c>
      <c r="I2082" s="2" t="s">
        <v>5000</v>
      </c>
      <c r="J2082" s="3" t="str">
        <f>HYPERLINK("https://www.boe.es/gazeta/dias/1824/07/20/pdfs/GMD-1824-91.pdf#page=1","Abrir facsímil")</f>
        <v>Abrir facsímil</v>
      </c>
      <c r="K2082" s="3" t="s">
        <v>31</v>
      </c>
    </row>
    <row r="2083" spans="1:11" ht="42" customHeight="1">
      <c r="A2083" s="2" t="s">
        <v>5001</v>
      </c>
      <c r="B2083" s="2" t="s">
        <v>5002</v>
      </c>
      <c r="C2083" s="2" t="s">
        <v>54</v>
      </c>
      <c r="D2083" s="2" t="s">
        <v>55</v>
      </c>
      <c r="E2083" s="5">
        <v>-27517</v>
      </c>
      <c r="F2083" s="3" t="s">
        <v>173</v>
      </c>
      <c r="G2083" s="3" t="s">
        <v>28</v>
      </c>
      <c r="H2083" s="2" t="s">
        <v>29</v>
      </c>
      <c r="I2083" s="2" t="s">
        <v>5003</v>
      </c>
      <c r="J2083" s="3" t="str">
        <f>HYPERLINK("https://www.boe.es/gazeta/dias/1824/08/28/pdfs/GMD-1824-110.pdf#page=4","Abrir facsímil")</f>
        <v>Abrir facsímil</v>
      </c>
      <c r="K2083" s="3" t="s">
        <v>31</v>
      </c>
    </row>
    <row r="2084" spans="1:11" ht="42" customHeight="1">
      <c r="A2084" s="2" t="s">
        <v>5004</v>
      </c>
      <c r="B2084" s="2" t="s">
        <v>5005</v>
      </c>
      <c r="C2084" s="2" t="s">
        <v>54</v>
      </c>
      <c r="D2084" s="2" t="s">
        <v>55</v>
      </c>
      <c r="E2084" s="5">
        <v>-27423</v>
      </c>
      <c r="F2084" s="3" t="s">
        <v>1300</v>
      </c>
      <c r="G2084" s="3" t="s">
        <v>37</v>
      </c>
      <c r="H2084" s="2" t="s">
        <v>29</v>
      </c>
      <c r="I2084" s="2" t="s">
        <v>5006</v>
      </c>
      <c r="J2084" s="3" t="str">
        <f>HYPERLINK("https://www.boe.es/gazeta/dias/1824/11/30/pdfs/GMD-1824-151.pdf#page=3","Abrir facsímil")</f>
        <v>Abrir facsímil</v>
      </c>
      <c r="K2084" s="3" t="s">
        <v>31</v>
      </c>
    </row>
    <row r="2085" spans="1:11" ht="42" customHeight="1">
      <c r="A2085" s="2" t="s">
        <v>5004</v>
      </c>
      <c r="B2085" s="2" t="s">
        <v>5005</v>
      </c>
      <c r="C2085" s="2" t="s">
        <v>54</v>
      </c>
      <c r="D2085" s="2" t="s">
        <v>55</v>
      </c>
      <c r="E2085" s="5">
        <v>-27416</v>
      </c>
      <c r="F2085" s="3" t="s">
        <v>115</v>
      </c>
      <c r="G2085" s="3" t="s">
        <v>37</v>
      </c>
      <c r="H2085" s="2" t="s">
        <v>29</v>
      </c>
      <c r="I2085" s="2" t="s">
        <v>5007</v>
      </c>
      <c r="J2085" s="3" t="str">
        <f>HYPERLINK("https://www.boe.es/gazeta/dias/1824/12/07/pdfs/GMD-1824-154.pdf#page=3","Abrir facsímil")</f>
        <v>Abrir facsímil</v>
      </c>
      <c r="K2085" s="3" t="s">
        <v>31</v>
      </c>
    </row>
    <row r="2086" spans="1:11" ht="42" customHeight="1">
      <c r="A2086" s="2" t="s">
        <v>5008</v>
      </c>
      <c r="B2086" s="2" t="s">
        <v>5009</v>
      </c>
      <c r="C2086" s="2" t="s">
        <v>17</v>
      </c>
      <c r="D2086" s="2" t="s">
        <v>18</v>
      </c>
      <c r="E2086" s="5">
        <v>-27498</v>
      </c>
      <c r="F2086" s="3" t="s">
        <v>98</v>
      </c>
      <c r="G2086" s="3" t="s">
        <v>28</v>
      </c>
      <c r="H2086" s="2" t="s">
        <v>29</v>
      </c>
      <c r="I2086" s="2" t="s">
        <v>5010</v>
      </c>
      <c r="J2086" s="3" t="str">
        <f>HYPERLINK("https://www.boe.es/gazeta/dias/1824/09/16/pdfs/GMD-1824-119.pdf#page=4","Abrir facsímil")</f>
        <v>Abrir facsímil</v>
      </c>
      <c r="K2086" s="3" t="s">
        <v>31</v>
      </c>
    </row>
    <row r="2087" spans="1:11" ht="42" customHeight="1">
      <c r="A2087" s="2" t="s">
        <v>5008</v>
      </c>
      <c r="B2087" s="2" t="s">
        <v>5009</v>
      </c>
      <c r="C2087" s="2" t="s">
        <v>34</v>
      </c>
      <c r="D2087" s="2" t="s">
        <v>35</v>
      </c>
      <c r="E2087" s="5">
        <v>-27405</v>
      </c>
      <c r="F2087" s="3" t="s">
        <v>165</v>
      </c>
      <c r="G2087" s="3" t="s">
        <v>28</v>
      </c>
      <c r="H2087" s="2" t="s">
        <v>29</v>
      </c>
      <c r="I2087" s="2" t="s">
        <v>5011</v>
      </c>
      <c r="J2087" s="3" t="str">
        <f>HYPERLINK("https://www.boe.es/gazeta/dias/1824/12/18/pdfs/GMD-1824-159.pdf#page=4","Abrir facsímil")</f>
        <v>Abrir facsímil</v>
      </c>
      <c r="K2087" s="3" t="s">
        <v>31</v>
      </c>
    </row>
    <row r="2088" spans="1:11" ht="42" customHeight="1">
      <c r="A2088" s="2" t="s">
        <v>5012</v>
      </c>
      <c r="B2088" s="2" t="s">
        <v>5013</v>
      </c>
      <c r="C2088" s="2" t="s">
        <v>17</v>
      </c>
      <c r="D2088" s="2" t="s">
        <v>18</v>
      </c>
      <c r="E2088" s="5">
        <v>-27722</v>
      </c>
      <c r="F2088" s="3" t="s">
        <v>730</v>
      </c>
      <c r="G2088" s="3" t="s">
        <v>731</v>
      </c>
      <c r="H2088" s="2" t="s">
        <v>29</v>
      </c>
      <c r="I2088" s="2" t="s">
        <v>5014</v>
      </c>
      <c r="J2088" s="3" t="str">
        <f>HYPERLINK("https://www.boe.es/gazeta/dias/1824/02/05/pdfs/GMD-1824-17.pdf#page=5","Abrir facsímil")</f>
        <v>Abrir facsímil</v>
      </c>
      <c r="K2088" s="3" t="s">
        <v>31</v>
      </c>
    </row>
    <row r="2089" spans="1:11" ht="42" customHeight="1">
      <c r="A2089" s="2" t="s">
        <v>5015</v>
      </c>
      <c r="B2089" s="2" t="s">
        <v>5015</v>
      </c>
      <c r="C2089" s="2" t="s">
        <v>54</v>
      </c>
      <c r="D2089" s="2" t="s">
        <v>55</v>
      </c>
      <c r="E2089" s="5">
        <v>-27554</v>
      </c>
      <c r="F2089" s="3" t="s">
        <v>326</v>
      </c>
      <c r="G2089" s="3" t="s">
        <v>90</v>
      </c>
      <c r="H2089" s="2" t="s">
        <v>29</v>
      </c>
      <c r="I2089" s="2" t="s">
        <v>5016</v>
      </c>
      <c r="J2089" s="3" t="str">
        <f>HYPERLINK("https://www.boe.es/gazeta/dias/1824/07/22/pdfs/GMD-1824-92.pdf#page=2","Abrir facsímil")</f>
        <v>Abrir facsímil</v>
      </c>
      <c r="K2089" s="3" t="s">
        <v>31</v>
      </c>
    </row>
    <row r="2090" spans="1:11" ht="42" customHeight="1">
      <c r="A2090" s="2" t="s">
        <v>5017</v>
      </c>
      <c r="B2090" s="2" t="s">
        <v>5018</v>
      </c>
      <c r="C2090" s="2" t="s">
        <v>54</v>
      </c>
      <c r="D2090" s="2" t="s">
        <v>55</v>
      </c>
      <c r="E2090" s="5">
        <v>-27489</v>
      </c>
      <c r="F2090" s="3" t="s">
        <v>59</v>
      </c>
      <c r="G2090" s="3" t="s">
        <v>28</v>
      </c>
      <c r="H2090" s="2" t="s">
        <v>29</v>
      </c>
      <c r="I2090" s="2" t="s">
        <v>5019</v>
      </c>
      <c r="J2090" s="3" t="str">
        <f>HYPERLINK("https://www.boe.es/gazeta/dias/1824/09/25/pdfs/GMD-1824-123.pdf#page=4","Abrir facsímil")</f>
        <v>Abrir facsímil</v>
      </c>
      <c r="K2090" s="3" t="s">
        <v>31</v>
      </c>
    </row>
    <row r="2091" spans="1:11" ht="42" customHeight="1">
      <c r="A2091" s="2" t="s">
        <v>5020</v>
      </c>
      <c r="B2091" s="2" t="s">
        <v>5021</v>
      </c>
      <c r="C2091" s="2" t="s">
        <v>34</v>
      </c>
      <c r="D2091" s="2" t="s">
        <v>35</v>
      </c>
      <c r="E2091" s="5">
        <v>-27668</v>
      </c>
      <c r="F2091" s="3" t="s">
        <v>333</v>
      </c>
      <c r="G2091" s="3" t="s">
        <v>104</v>
      </c>
      <c r="H2091" s="2" t="s">
        <v>29</v>
      </c>
      <c r="I2091" s="2" t="s">
        <v>5022</v>
      </c>
      <c r="J2091" s="3" t="str">
        <f>HYPERLINK("https://www.boe.es/gazeta/dias/1824/03/30/pdfs/GMD-1824-42.pdf#page=1","Abrir facsímil")</f>
        <v>Abrir facsímil</v>
      </c>
      <c r="K2091" s="3" t="s">
        <v>31</v>
      </c>
    </row>
    <row r="2092" spans="1:11" ht="42" customHeight="1">
      <c r="A2092" s="2" t="s">
        <v>5023</v>
      </c>
      <c r="B2092" s="2" t="s">
        <v>5024</v>
      </c>
      <c r="C2092" s="2" t="s">
        <v>54</v>
      </c>
      <c r="D2092" s="2" t="s">
        <v>55</v>
      </c>
      <c r="E2092" s="5">
        <v>-27727</v>
      </c>
      <c r="F2092" s="3" t="s">
        <v>452</v>
      </c>
      <c r="G2092" s="3" t="s">
        <v>90</v>
      </c>
      <c r="H2092" s="2" t="s">
        <v>29</v>
      </c>
      <c r="I2092" s="2" t="s">
        <v>5025</v>
      </c>
      <c r="J2092" s="3" t="str">
        <f>HYPERLINK("https://www.boe.es/gazeta/dias/1824/01/31/pdfs/GMD-1824-14.pdf#page=2","Abrir facsímil")</f>
        <v>Abrir facsímil</v>
      </c>
      <c r="K2092" s="3" t="s">
        <v>31</v>
      </c>
    </row>
    <row r="2093" spans="1:11" ht="42" customHeight="1">
      <c r="A2093" s="2" t="s">
        <v>5026</v>
      </c>
      <c r="B2093" s="2" t="s">
        <v>5027</v>
      </c>
      <c r="C2093" s="2" t="s">
        <v>54</v>
      </c>
      <c r="D2093" s="2" t="s">
        <v>55</v>
      </c>
      <c r="E2093" s="5">
        <v>-27500</v>
      </c>
      <c r="F2093" s="3" t="s">
        <v>1015</v>
      </c>
      <c r="G2093" s="3" t="s">
        <v>90</v>
      </c>
      <c r="H2093" s="2" t="s">
        <v>29</v>
      </c>
      <c r="I2093" s="2" t="s">
        <v>5028</v>
      </c>
      <c r="J2093" s="3" t="str">
        <f>HYPERLINK("https://www.boe.es/gazeta/dias/1824/09/14/pdfs/GMD-1824-118.pdf#page=2","Abrir facsímil")</f>
        <v>Abrir facsímil</v>
      </c>
      <c r="K2093" s="3" t="s">
        <v>31</v>
      </c>
    </row>
    <row r="2094" spans="1:11" ht="42" customHeight="1">
      <c r="A2094" s="2" t="s">
        <v>5029</v>
      </c>
      <c r="B2094" s="2" t="s">
        <v>5030</v>
      </c>
      <c r="C2094" s="2" t="s">
        <v>155</v>
      </c>
      <c r="D2094" s="2" t="s">
        <v>18</v>
      </c>
      <c r="E2094" s="5">
        <v>-27610</v>
      </c>
      <c r="F2094" s="3" t="s">
        <v>586</v>
      </c>
      <c r="G2094" s="3" t="s">
        <v>37</v>
      </c>
      <c r="H2094" s="2" t="s">
        <v>29</v>
      </c>
      <c r="I2094" s="2" t="s">
        <v>5031</v>
      </c>
      <c r="J2094" s="3" t="str">
        <f>HYPERLINK("https://www.boe.es/gazeta/dias/1824/05/27/pdfs/GMD-1824-68.pdf#page=3","Abrir facsímil")</f>
        <v>Abrir facsímil</v>
      </c>
      <c r="K2094" s="3" t="s">
        <v>31</v>
      </c>
    </row>
    <row r="2095" spans="1:11" ht="42" customHeight="1">
      <c r="A2095" s="2" t="s">
        <v>5032</v>
      </c>
      <c r="B2095" s="2" t="s">
        <v>5033</v>
      </c>
      <c r="C2095" s="2" t="s">
        <v>54</v>
      </c>
      <c r="D2095" s="2" t="s">
        <v>55</v>
      </c>
      <c r="E2095" s="5">
        <v>-27554</v>
      </c>
      <c r="F2095" s="3" t="s">
        <v>326</v>
      </c>
      <c r="G2095" s="3" t="s">
        <v>37</v>
      </c>
      <c r="H2095" s="2" t="s">
        <v>29</v>
      </c>
      <c r="I2095" s="2" t="s">
        <v>5034</v>
      </c>
      <c r="J2095" s="3" t="str">
        <f>HYPERLINK("https://www.boe.es/gazeta/dias/1824/07/22/pdfs/GMD-1824-92.pdf#page=3","Abrir facsímil")</f>
        <v>Abrir facsímil</v>
      </c>
      <c r="K2095" s="3" t="s">
        <v>31</v>
      </c>
    </row>
    <row r="2096" spans="1:11" ht="42" customHeight="1">
      <c r="A2096" s="2" t="s">
        <v>5035</v>
      </c>
      <c r="B2096" s="2" t="s">
        <v>5036</v>
      </c>
      <c r="C2096" s="2" t="s">
        <v>155</v>
      </c>
      <c r="D2096" s="2" t="s">
        <v>18</v>
      </c>
      <c r="E2096" s="5">
        <v>-27575</v>
      </c>
      <c r="F2096" s="3" t="s">
        <v>261</v>
      </c>
      <c r="G2096" s="3" t="s">
        <v>90</v>
      </c>
      <c r="H2096" s="2" t="s">
        <v>29</v>
      </c>
      <c r="I2096" s="2" t="s">
        <v>5037</v>
      </c>
      <c r="J2096" s="3" t="str">
        <f>HYPERLINK("https://www.boe.es/gazeta/dias/1824/07/01/pdfs/GMD-1824-83.pdf#page=2","Abrir facsímil")</f>
        <v>Abrir facsímil</v>
      </c>
      <c r="K2096" s="3" t="s">
        <v>31</v>
      </c>
    </row>
    <row r="2097" spans="1:11" ht="42" customHeight="1">
      <c r="A2097" s="2" t="s">
        <v>5035</v>
      </c>
      <c r="B2097" s="2" t="s">
        <v>5036</v>
      </c>
      <c r="C2097" s="2" t="s">
        <v>54</v>
      </c>
      <c r="D2097" s="2" t="s">
        <v>55</v>
      </c>
      <c r="E2097" s="5">
        <v>-27465</v>
      </c>
      <c r="F2097" s="3" t="s">
        <v>1390</v>
      </c>
      <c r="G2097" s="3" t="s">
        <v>37</v>
      </c>
      <c r="H2097" s="2" t="s">
        <v>29</v>
      </c>
      <c r="I2097" s="2" t="s">
        <v>5038</v>
      </c>
      <c r="J2097" s="3" t="str">
        <f>HYPERLINK("https://www.boe.es/gazeta/dias/1824/10/19/pdfs/GMD-1824-133.pdf#page=3","Abrir facsímil")</f>
        <v>Abrir facsímil</v>
      </c>
      <c r="K2097" s="3" t="s">
        <v>31</v>
      </c>
    </row>
    <row r="2098" spans="1:11" ht="42" customHeight="1">
      <c r="A2098" s="2" t="s">
        <v>5039</v>
      </c>
      <c r="B2098" s="2" t="s">
        <v>5040</v>
      </c>
      <c r="C2098" s="2" t="s">
        <v>54</v>
      </c>
      <c r="D2098" s="2" t="s">
        <v>55</v>
      </c>
      <c r="E2098" s="5">
        <v>-27430</v>
      </c>
      <c r="F2098" s="3" t="s">
        <v>699</v>
      </c>
      <c r="G2098" s="3" t="s">
        <v>28</v>
      </c>
      <c r="H2098" s="2" t="s">
        <v>29</v>
      </c>
      <c r="I2098" s="2" t="s">
        <v>5041</v>
      </c>
      <c r="J2098" s="3" t="str">
        <f>HYPERLINK("https://www.boe.es/gazeta/dias/1824/11/23/pdfs/GMD-1824-148.pdf#page=4","Abrir facsímil")</f>
        <v>Abrir facsímil</v>
      </c>
      <c r="K2098" s="3" t="s">
        <v>31</v>
      </c>
    </row>
    <row r="2099" spans="1:11" ht="42" customHeight="1">
      <c r="A2099" s="2" t="s">
        <v>5042</v>
      </c>
      <c r="B2099" s="2" t="s">
        <v>5043</v>
      </c>
      <c r="C2099" s="2" t="s">
        <v>17</v>
      </c>
      <c r="D2099" s="2" t="s">
        <v>18</v>
      </c>
      <c r="E2099" s="5">
        <v>-27454</v>
      </c>
      <c r="F2099" s="3" t="s">
        <v>318</v>
      </c>
      <c r="G2099" s="3" t="s">
        <v>37</v>
      </c>
      <c r="H2099" s="2" t="s">
        <v>29</v>
      </c>
      <c r="I2099" s="2" t="s">
        <v>5044</v>
      </c>
      <c r="J2099" s="3" t="str">
        <f>HYPERLINK("https://www.boe.es/gazeta/dias/1824/10/30/pdfs/GMD-1824-138.pdf#page=3","Abrir facsímil")</f>
        <v>Abrir facsímil</v>
      </c>
      <c r="K2099" s="3" t="s">
        <v>31</v>
      </c>
    </row>
    <row r="2100" spans="1:11" ht="42" customHeight="1">
      <c r="A2100" s="2" t="s">
        <v>5045</v>
      </c>
      <c r="B2100" s="2" t="s">
        <v>5046</v>
      </c>
      <c r="C2100" s="2" t="s">
        <v>54</v>
      </c>
      <c r="D2100" s="2" t="s">
        <v>55</v>
      </c>
      <c r="E2100" s="5">
        <v>-27470</v>
      </c>
      <c r="F2100" s="3" t="s">
        <v>89</v>
      </c>
      <c r="G2100" s="3" t="s">
        <v>28</v>
      </c>
      <c r="H2100" s="2" t="s">
        <v>29</v>
      </c>
      <c r="I2100" s="2" t="s">
        <v>5047</v>
      </c>
      <c r="J2100" s="3" t="str">
        <f>HYPERLINK("https://www.boe.es/gazeta/dias/1824/10/14/pdfs/GMD-1824-131.pdf#page=4","Abrir facsímil")</f>
        <v>Abrir facsímil</v>
      </c>
      <c r="K2100" s="3" t="s">
        <v>31</v>
      </c>
    </row>
    <row r="2101" spans="1:11" ht="42" customHeight="1">
      <c r="A2101" s="2" t="s">
        <v>5045</v>
      </c>
      <c r="B2101" s="2" t="s">
        <v>5046</v>
      </c>
      <c r="C2101" s="2" t="s">
        <v>54</v>
      </c>
      <c r="D2101" s="2" t="s">
        <v>55</v>
      </c>
      <c r="E2101" s="5">
        <v>-27400</v>
      </c>
      <c r="F2101" s="3" t="s">
        <v>108</v>
      </c>
      <c r="G2101" s="3" t="s">
        <v>28</v>
      </c>
      <c r="H2101" s="2" t="s">
        <v>29</v>
      </c>
      <c r="I2101" s="2" t="s">
        <v>5048</v>
      </c>
      <c r="J2101" s="3" t="str">
        <f>HYPERLINK("https://www.boe.es/gazeta/dias/1824/12/23/pdfs/GMD-1824-161.pdf#page=4","Abrir facsímil")</f>
        <v>Abrir facsímil</v>
      </c>
      <c r="K2101" s="3" t="s">
        <v>31</v>
      </c>
    </row>
    <row r="2102" spans="1:11" ht="42" customHeight="1">
      <c r="A2102" s="2" t="s">
        <v>5049</v>
      </c>
      <c r="B2102" s="2" t="s">
        <v>5050</v>
      </c>
      <c r="C2102" s="2" t="s">
        <v>49</v>
      </c>
      <c r="D2102" s="2" t="s">
        <v>18</v>
      </c>
      <c r="E2102" s="5">
        <v>-27454</v>
      </c>
      <c r="F2102" s="3" t="s">
        <v>318</v>
      </c>
      <c r="G2102" s="3" t="s">
        <v>90</v>
      </c>
      <c r="H2102" s="2" t="s">
        <v>29</v>
      </c>
      <c r="I2102" s="2" t="s">
        <v>5051</v>
      </c>
      <c r="J2102" s="3" t="str">
        <f>HYPERLINK("https://www.boe.es/gazeta/dias/1824/10/30/pdfs/GMD-1824-138.pdf#page=2","Abrir facsímil")</f>
        <v>Abrir facsímil</v>
      </c>
      <c r="K2102" s="3" t="s">
        <v>31</v>
      </c>
    </row>
    <row r="2103" spans="1:11" ht="42" customHeight="1">
      <c r="A2103" s="2" t="s">
        <v>5052</v>
      </c>
      <c r="B2103" s="2" t="s">
        <v>5053</v>
      </c>
      <c r="C2103" s="2" t="s">
        <v>34</v>
      </c>
      <c r="D2103" s="2" t="s">
        <v>35</v>
      </c>
      <c r="E2103" s="5">
        <v>-27755</v>
      </c>
      <c r="F2103" s="3" t="s">
        <v>193</v>
      </c>
      <c r="G2103" s="3" t="s">
        <v>37</v>
      </c>
      <c r="H2103" s="2" t="s">
        <v>29</v>
      </c>
      <c r="I2103" s="2" t="s">
        <v>5054</v>
      </c>
      <c r="J2103" s="3" t="str">
        <f>HYPERLINK("https://www.boe.es/gazeta/dias/1824/01/03/pdfs/GMD-1824-2.pdf#page=3","Abrir facsímil")</f>
        <v>Abrir facsímil</v>
      </c>
      <c r="K2103" s="3" t="s">
        <v>31</v>
      </c>
    </row>
    <row r="2104" spans="1:11" ht="42" customHeight="1">
      <c r="A2104" s="2" t="s">
        <v>5055</v>
      </c>
      <c r="B2104" s="2" t="s">
        <v>5056</v>
      </c>
      <c r="C2104" s="2" t="s">
        <v>49</v>
      </c>
      <c r="D2104" s="2" t="s">
        <v>18</v>
      </c>
      <c r="E2104" s="5">
        <v>-27601</v>
      </c>
      <c r="F2104" s="3" t="s">
        <v>473</v>
      </c>
      <c r="G2104" s="3" t="s">
        <v>37</v>
      </c>
      <c r="H2104" s="2" t="s">
        <v>29</v>
      </c>
      <c r="I2104" s="2" t="s">
        <v>5057</v>
      </c>
      <c r="J2104" s="3" t="str">
        <f>HYPERLINK("https://www.boe.es/gazeta/dias/1824/06/05/pdfs/GMD-1824-72.pdf#page=3","Abrir facsímil")</f>
        <v>Abrir facsímil</v>
      </c>
      <c r="K2104" s="3" t="s">
        <v>31</v>
      </c>
    </row>
    <row r="2105" spans="1:11" ht="42" customHeight="1">
      <c r="A2105" s="2" t="s">
        <v>5058</v>
      </c>
      <c r="B2105" s="2" t="s">
        <v>5059</v>
      </c>
      <c r="C2105" s="2" t="s">
        <v>54</v>
      </c>
      <c r="D2105" s="2" t="s">
        <v>55</v>
      </c>
      <c r="E2105" s="5">
        <v>-27430</v>
      </c>
      <c r="F2105" s="3" t="s">
        <v>699</v>
      </c>
      <c r="G2105" s="3" t="s">
        <v>37</v>
      </c>
      <c r="H2105" s="2" t="s">
        <v>29</v>
      </c>
      <c r="I2105" s="2" t="s">
        <v>5060</v>
      </c>
      <c r="J2105" s="3" t="str">
        <f>HYPERLINK("https://www.boe.es/gazeta/dias/1824/11/23/pdfs/GMD-1824-148.pdf#page=3","Abrir facsímil")</f>
        <v>Abrir facsímil</v>
      </c>
      <c r="K2105" s="3" t="s">
        <v>31</v>
      </c>
    </row>
    <row r="2106" spans="1:11" ht="42" customHeight="1">
      <c r="A2106" s="2" t="s">
        <v>5061</v>
      </c>
      <c r="B2106" s="2" t="s">
        <v>5062</v>
      </c>
      <c r="C2106" s="2" t="s">
        <v>17</v>
      </c>
      <c r="D2106" s="2" t="s">
        <v>590</v>
      </c>
      <c r="E2106" s="5">
        <v>-27515</v>
      </c>
      <c r="F2106" s="3" t="s">
        <v>3441</v>
      </c>
      <c r="G2106" s="3" t="s">
        <v>104</v>
      </c>
      <c r="H2106" s="2" t="s">
        <v>29</v>
      </c>
      <c r="I2106" s="2" t="s">
        <v>5063</v>
      </c>
      <c r="J2106" s="3" t="str">
        <f>HYPERLINK("https://www.boe.es/gazeta/dias/1824/08/30/pdfs/GMD-1824-111E.pdf#page=1","Abrir facsímil")</f>
        <v>Abrir facsímil</v>
      </c>
      <c r="K2106" s="3" t="s">
        <v>31</v>
      </c>
    </row>
    <row r="2107" spans="1:11" ht="42" customHeight="1">
      <c r="A2107" s="2" t="s">
        <v>5064</v>
      </c>
      <c r="B2107" s="2" t="s">
        <v>5065</v>
      </c>
      <c r="C2107" s="2" t="s">
        <v>17</v>
      </c>
      <c r="D2107" s="2" t="s">
        <v>18</v>
      </c>
      <c r="E2107" s="5">
        <v>-27440</v>
      </c>
      <c r="F2107" s="3" t="s">
        <v>127</v>
      </c>
      <c r="G2107" s="3" t="s">
        <v>128</v>
      </c>
      <c r="H2107" s="2" t="s">
        <v>29</v>
      </c>
      <c r="I2107" s="2" t="s">
        <v>5066</v>
      </c>
      <c r="J2107" s="3" t="str">
        <f>HYPERLINK("https://www.boe.es/gazeta/dias/1824/11/13/pdfs/GMD-1824-144.pdf#page=3","Abrir facsímil")</f>
        <v>Abrir facsímil</v>
      </c>
      <c r="K2107" s="3" t="s">
        <v>31</v>
      </c>
    </row>
    <row r="2108" spans="1:11" ht="42" customHeight="1">
      <c r="A2108" s="2" t="s">
        <v>5067</v>
      </c>
      <c r="B2108" s="2" t="s">
        <v>5068</v>
      </c>
      <c r="C2108" s="2" t="s">
        <v>49</v>
      </c>
      <c r="D2108" s="2" t="s">
        <v>18</v>
      </c>
      <c r="E2108" s="5">
        <v>-27393</v>
      </c>
      <c r="F2108" s="3" t="s">
        <v>148</v>
      </c>
      <c r="G2108" s="3" t="s">
        <v>28</v>
      </c>
      <c r="H2108" s="2" t="s">
        <v>29</v>
      </c>
      <c r="I2108" s="2" t="s">
        <v>5069</v>
      </c>
      <c r="J2108" s="3" t="str">
        <f>HYPERLINK("https://www.boe.es/gazeta/dias/1824/12/30/pdfs/GMD-1824-164.pdf#page=4","Abrir facsímil")</f>
        <v>Abrir facsímil</v>
      </c>
      <c r="K2108" s="3" t="s">
        <v>31</v>
      </c>
    </row>
    <row r="2109" spans="1:11" ht="42" customHeight="1">
      <c r="A2109" s="2" t="s">
        <v>5070</v>
      </c>
      <c r="B2109" s="2" t="s">
        <v>5071</v>
      </c>
      <c r="C2109" s="2" t="s">
        <v>17</v>
      </c>
      <c r="D2109" s="2" t="s">
        <v>18</v>
      </c>
      <c r="E2109" s="5">
        <v>-27451</v>
      </c>
      <c r="F2109" s="3" t="s">
        <v>1644</v>
      </c>
      <c r="G2109" s="3" t="s">
        <v>28</v>
      </c>
      <c r="H2109" s="2" t="s">
        <v>29</v>
      </c>
      <c r="I2109" s="2" t="s">
        <v>5072</v>
      </c>
      <c r="J2109" s="3" t="str">
        <f>HYPERLINK("https://www.boe.es/gazeta/dias/1824/11/02/pdfs/GMD-1824-139.pdf#page=4","Abrir facsímil")</f>
        <v>Abrir facsímil</v>
      </c>
      <c r="K2109" s="3" t="s">
        <v>31</v>
      </c>
    </row>
    <row r="2110" spans="1:11" ht="42" customHeight="1">
      <c r="A2110" s="2" t="s">
        <v>5073</v>
      </c>
      <c r="B2110" s="2" t="s">
        <v>5073</v>
      </c>
      <c r="C2110" s="2" t="s">
        <v>54</v>
      </c>
      <c r="D2110" s="2" t="s">
        <v>55</v>
      </c>
      <c r="E2110" s="5">
        <v>-27580</v>
      </c>
      <c r="F2110" s="3" t="s">
        <v>231</v>
      </c>
      <c r="G2110" s="3" t="s">
        <v>104</v>
      </c>
      <c r="H2110" s="2" t="s">
        <v>29</v>
      </c>
      <c r="I2110" s="2" t="s">
        <v>5074</v>
      </c>
      <c r="J2110" s="3" t="str">
        <f>HYPERLINK("https://www.boe.es/gazeta/dias/1824/06/26/pdfs/GMD-1824-81.pdf#page=1","Abrir facsímil")</f>
        <v>Abrir facsímil</v>
      </c>
      <c r="K2110" s="3" t="s">
        <v>31</v>
      </c>
    </row>
    <row r="2111" spans="1:11" ht="42" customHeight="1">
      <c r="A2111" s="2" t="s">
        <v>5075</v>
      </c>
      <c r="B2111" s="2" t="s">
        <v>5075</v>
      </c>
      <c r="C2111" s="2" t="s">
        <v>54</v>
      </c>
      <c r="D2111" s="2" t="s">
        <v>55</v>
      </c>
      <c r="E2111" s="5">
        <v>-27493</v>
      </c>
      <c r="F2111" s="3" t="s">
        <v>63</v>
      </c>
      <c r="G2111" s="3" t="s">
        <v>1488</v>
      </c>
      <c r="H2111" s="2" t="s">
        <v>29</v>
      </c>
      <c r="I2111" s="2" t="s">
        <v>5076</v>
      </c>
      <c r="J2111" s="3" t="str">
        <f>HYPERLINK("https://www.boe.es/gazeta/dias/1824/09/21/pdfs/GMD-1824-121.pdf#page=4","Abrir facsímil")</f>
        <v>Abrir facsímil</v>
      </c>
      <c r="K2111" s="3" t="s">
        <v>31</v>
      </c>
    </row>
    <row r="2112" spans="1:11" ht="42" customHeight="1">
      <c r="A2112" s="2" t="s">
        <v>5077</v>
      </c>
      <c r="B2112" s="2" t="s">
        <v>5078</v>
      </c>
      <c r="C2112" s="2" t="s">
        <v>54</v>
      </c>
      <c r="D2112" s="2" t="s">
        <v>55</v>
      </c>
      <c r="E2112" s="5">
        <v>-27412</v>
      </c>
      <c r="F2112" s="3" t="s">
        <v>73</v>
      </c>
      <c r="G2112" s="3" t="s">
        <v>28</v>
      </c>
      <c r="H2112" s="2" t="s">
        <v>29</v>
      </c>
      <c r="I2112" s="2" t="s">
        <v>5079</v>
      </c>
      <c r="J2112" s="3" t="str">
        <f>HYPERLINK("https://www.boe.es/gazeta/dias/1824/12/11/pdfs/GMD-1824-156.pdf#page=4","Abrir facsímil")</f>
        <v>Abrir facsímil</v>
      </c>
      <c r="K2112" s="3" t="s">
        <v>31</v>
      </c>
    </row>
    <row r="2113" spans="1:11" ht="42" customHeight="1">
      <c r="A2113" s="2" t="s">
        <v>5080</v>
      </c>
      <c r="B2113" s="2" t="s">
        <v>5081</v>
      </c>
      <c r="C2113" s="2" t="s">
        <v>17</v>
      </c>
      <c r="D2113" s="2" t="s">
        <v>18</v>
      </c>
      <c r="E2113" s="5">
        <v>-27437</v>
      </c>
      <c r="F2113" s="3" t="s">
        <v>45</v>
      </c>
      <c r="G2113" s="3" t="s">
        <v>37</v>
      </c>
      <c r="H2113" s="2" t="s">
        <v>29</v>
      </c>
      <c r="I2113" s="2" t="s">
        <v>5082</v>
      </c>
      <c r="J2113" s="3" t="str">
        <f>HYPERLINK("https://www.boe.es/gazeta/dias/1824/11/16/pdfs/GMD-1824-145.pdf#page=3","Abrir facsímil")</f>
        <v>Abrir facsímil</v>
      </c>
      <c r="K2113" s="3" t="s">
        <v>31</v>
      </c>
    </row>
    <row r="2114" spans="1:11" ht="42" customHeight="1">
      <c r="A2114" s="2" t="s">
        <v>5083</v>
      </c>
      <c r="B2114" s="2" t="s">
        <v>5083</v>
      </c>
      <c r="C2114" s="2" t="s">
        <v>54</v>
      </c>
      <c r="D2114" s="2" t="s">
        <v>55</v>
      </c>
      <c r="E2114" s="5">
        <v>-27706</v>
      </c>
      <c r="F2114" s="3" t="s">
        <v>211</v>
      </c>
      <c r="G2114" s="3" t="s">
        <v>212</v>
      </c>
      <c r="H2114" s="2" t="s">
        <v>29</v>
      </c>
      <c r="I2114" s="2" t="s">
        <v>5084</v>
      </c>
      <c r="J2114" s="3" t="str">
        <f>HYPERLINK("https://www.boe.es/gazeta/dias/1824/02/21/pdfs/GMD-1824-24.pdf#page=6","Abrir facsímil")</f>
        <v>Abrir facsímil</v>
      </c>
      <c r="K2114" s="3" t="s">
        <v>31</v>
      </c>
    </row>
    <row r="2115" spans="1:11" ht="42" customHeight="1">
      <c r="A2115" s="2" t="s">
        <v>5085</v>
      </c>
      <c r="B2115" s="2" t="s">
        <v>5086</v>
      </c>
      <c r="C2115" s="2" t="s">
        <v>54</v>
      </c>
      <c r="D2115" s="2" t="s">
        <v>55</v>
      </c>
      <c r="E2115" s="5">
        <v>-27423</v>
      </c>
      <c r="F2115" s="3" t="s">
        <v>1300</v>
      </c>
      <c r="G2115" s="3" t="s">
        <v>28</v>
      </c>
      <c r="H2115" s="2" t="s">
        <v>29</v>
      </c>
      <c r="I2115" s="2" t="s">
        <v>5087</v>
      </c>
      <c r="J2115" s="3" t="str">
        <f>HYPERLINK("https://www.boe.es/gazeta/dias/1824/11/30/pdfs/GMD-1824-151.pdf#page=4","Abrir facsímil")</f>
        <v>Abrir facsímil</v>
      </c>
      <c r="K2115" s="3" t="s">
        <v>31</v>
      </c>
    </row>
    <row r="2116" spans="1:11" ht="42" customHeight="1">
      <c r="A2116" s="2" t="s">
        <v>5088</v>
      </c>
      <c r="B2116" s="2" t="s">
        <v>5089</v>
      </c>
      <c r="C2116" s="2" t="s">
        <v>26</v>
      </c>
      <c r="D2116" s="2" t="s">
        <v>18</v>
      </c>
      <c r="E2116" s="5">
        <v>-27414</v>
      </c>
      <c r="F2116" s="3" t="s">
        <v>179</v>
      </c>
      <c r="G2116" s="3" t="s">
        <v>28</v>
      </c>
      <c r="H2116" s="2" t="s">
        <v>29</v>
      </c>
      <c r="I2116" s="2" t="s">
        <v>5090</v>
      </c>
      <c r="J2116" s="3" t="str">
        <f>HYPERLINK("https://www.boe.es/gazeta/dias/1824/12/09/pdfs/GMD-1824-155.pdf#page=4","Abrir facsímil")</f>
        <v>Abrir facsímil</v>
      </c>
      <c r="K2116" s="3" t="s">
        <v>31</v>
      </c>
    </row>
    <row r="2117" spans="1:11" ht="42" customHeight="1">
      <c r="A2117" s="2" t="s">
        <v>5091</v>
      </c>
      <c r="B2117" s="2" t="s">
        <v>5092</v>
      </c>
      <c r="C2117" s="2" t="s">
        <v>17</v>
      </c>
      <c r="D2117" s="2" t="s">
        <v>18</v>
      </c>
      <c r="E2117" s="5">
        <v>-27486</v>
      </c>
      <c r="F2117" s="3" t="s">
        <v>160</v>
      </c>
      <c r="G2117" s="3" t="s">
        <v>90</v>
      </c>
      <c r="H2117" s="2" t="s">
        <v>29</v>
      </c>
      <c r="I2117" s="2" t="s">
        <v>5093</v>
      </c>
      <c r="J2117" s="3" t="str">
        <f>HYPERLINK("https://www.boe.es/gazeta/dias/1824/09/28/pdfs/GMD-1824-124.pdf#page=2","Abrir facsímil")</f>
        <v>Abrir facsímil</v>
      </c>
      <c r="K2117" s="3" t="s">
        <v>31</v>
      </c>
    </row>
    <row r="2118" spans="1:11" ht="42" customHeight="1">
      <c r="A2118" s="2" t="s">
        <v>5094</v>
      </c>
      <c r="B2118" s="2" t="s">
        <v>5095</v>
      </c>
      <c r="C2118" s="2" t="s">
        <v>17</v>
      </c>
      <c r="D2118" s="2" t="s">
        <v>18</v>
      </c>
      <c r="E2118" s="5">
        <v>-27393</v>
      </c>
      <c r="F2118" s="3" t="s">
        <v>148</v>
      </c>
      <c r="G2118" s="3" t="s">
        <v>28</v>
      </c>
      <c r="H2118" s="2" t="s">
        <v>29</v>
      </c>
      <c r="I2118" s="2" t="s">
        <v>5096</v>
      </c>
      <c r="J2118" s="3" t="str">
        <f>HYPERLINK("https://www.boe.es/gazeta/dias/1824/12/30/pdfs/GMD-1824-164.pdf#page=4","Abrir facsímil")</f>
        <v>Abrir facsímil</v>
      </c>
      <c r="K2118" s="3" t="s">
        <v>31</v>
      </c>
    </row>
    <row r="2119" spans="1:11" ht="42" customHeight="1">
      <c r="A2119" s="2" t="s">
        <v>5097</v>
      </c>
      <c r="B2119" s="2" t="s">
        <v>5098</v>
      </c>
      <c r="C2119" s="2" t="s">
        <v>54</v>
      </c>
      <c r="D2119" s="2" t="s">
        <v>55</v>
      </c>
      <c r="E2119" s="5">
        <v>-27496</v>
      </c>
      <c r="F2119" s="3" t="s">
        <v>1377</v>
      </c>
      <c r="G2119" s="3" t="s">
        <v>28</v>
      </c>
      <c r="H2119" s="2" t="s">
        <v>21</v>
      </c>
      <c r="I2119" s="2" t="s">
        <v>5099</v>
      </c>
      <c r="J2119" s="3" t="str">
        <f>HYPERLINK("https://www.boe.es/gazeta/dias/1824/09/18/pdfs/GMD-1824-120.pdf#page=4","Abrir facsímil")</f>
        <v>Abrir facsímil</v>
      </c>
      <c r="K2119" s="3" t="s">
        <v>23</v>
      </c>
    </row>
    <row r="2120" spans="1:11" ht="42" customHeight="1">
      <c r="A2120" s="2" t="s">
        <v>5100</v>
      </c>
      <c r="B2120" s="2" t="s">
        <v>5101</v>
      </c>
      <c r="C2120" s="2" t="s">
        <v>54</v>
      </c>
      <c r="D2120" s="2" t="s">
        <v>55</v>
      </c>
      <c r="E2120" s="5">
        <v>-27757</v>
      </c>
      <c r="F2120" s="3" t="s">
        <v>235</v>
      </c>
      <c r="G2120" s="3" t="s">
        <v>28</v>
      </c>
      <c r="H2120" s="2" t="s">
        <v>29</v>
      </c>
      <c r="I2120" s="2" t="s">
        <v>5102</v>
      </c>
      <c r="J2120" s="3" t="str">
        <f>HYPERLINK("https://www.boe.es/gazeta/dias/1824/01/01/pdfs/GMD-1824-1.pdf#page=4","Abrir facsímil")</f>
        <v>Abrir facsímil</v>
      </c>
      <c r="K2120" s="3" t="s">
        <v>31</v>
      </c>
    </row>
    <row r="2121" spans="1:11" ht="42" customHeight="1">
      <c r="A2121" s="2" t="s">
        <v>5103</v>
      </c>
      <c r="B2121" s="2" t="s">
        <v>5103</v>
      </c>
      <c r="C2121" s="2" t="s">
        <v>72</v>
      </c>
      <c r="D2121" s="2" t="s">
        <v>18</v>
      </c>
      <c r="E2121" s="5">
        <v>-27654</v>
      </c>
      <c r="F2121" s="3" t="s">
        <v>806</v>
      </c>
      <c r="G2121" s="3" t="s">
        <v>37</v>
      </c>
      <c r="H2121" s="2" t="s">
        <v>29</v>
      </c>
      <c r="I2121" s="2" t="s">
        <v>5104</v>
      </c>
      <c r="J2121" s="3" t="str">
        <f>HYPERLINK("https://www.boe.es/gazeta/dias/1824/04/13/pdfs/GMD-1824-48.pdf#page=3","Abrir facsímil")</f>
        <v>Abrir facsímil</v>
      </c>
      <c r="K2121" s="3" t="s">
        <v>31</v>
      </c>
    </row>
    <row r="2122" spans="1:11" ht="42" customHeight="1">
      <c r="A2122" s="2" t="s">
        <v>5105</v>
      </c>
      <c r="B2122" s="2" t="s">
        <v>5105</v>
      </c>
      <c r="C2122" s="2" t="s">
        <v>54</v>
      </c>
      <c r="D2122" s="2" t="s">
        <v>55</v>
      </c>
      <c r="E2122" s="5">
        <v>-27479</v>
      </c>
      <c r="F2122" s="3" t="s">
        <v>1723</v>
      </c>
      <c r="G2122" s="3" t="s">
        <v>90</v>
      </c>
      <c r="H2122" s="2" t="s">
        <v>29</v>
      </c>
      <c r="I2122" s="2" t="s">
        <v>5106</v>
      </c>
      <c r="J2122" s="3" t="str">
        <f>HYPERLINK("https://www.boe.es/gazeta/dias/1824/10/05/pdfs/GMD-1824-127.pdf#page=2","Abrir facsímil")</f>
        <v>Abrir facsímil</v>
      </c>
      <c r="K2122" s="3" t="s">
        <v>31</v>
      </c>
    </row>
    <row r="2123" spans="1:11" ht="42" customHeight="1">
      <c r="A2123" s="2" t="s">
        <v>5107</v>
      </c>
      <c r="B2123" s="2" t="s">
        <v>5108</v>
      </c>
      <c r="C2123" s="2" t="s">
        <v>54</v>
      </c>
      <c r="D2123" s="2" t="s">
        <v>55</v>
      </c>
      <c r="E2123" s="5">
        <v>-27489</v>
      </c>
      <c r="F2123" s="3" t="s">
        <v>59</v>
      </c>
      <c r="G2123" s="3" t="s">
        <v>28</v>
      </c>
      <c r="H2123" s="2" t="s">
        <v>29</v>
      </c>
      <c r="I2123" s="2" t="s">
        <v>5109</v>
      </c>
      <c r="J2123" s="3" t="str">
        <f>HYPERLINK("https://www.boe.es/gazeta/dias/1824/09/25/pdfs/GMD-1824-123.pdf#page=4","Abrir facsímil")</f>
        <v>Abrir facsímil</v>
      </c>
      <c r="K2123" s="3" t="s">
        <v>31</v>
      </c>
    </row>
    <row r="2124" spans="1:11" ht="42" customHeight="1">
      <c r="A2124" s="2" t="s">
        <v>5110</v>
      </c>
      <c r="B2124" s="2" t="s">
        <v>5111</v>
      </c>
      <c r="C2124" s="2" t="s">
        <v>54</v>
      </c>
      <c r="D2124" s="2" t="s">
        <v>55</v>
      </c>
      <c r="E2124" s="5">
        <v>-27493</v>
      </c>
      <c r="F2124" s="3" t="s">
        <v>63</v>
      </c>
      <c r="G2124" s="3" t="s">
        <v>64</v>
      </c>
      <c r="H2124" s="2" t="s">
        <v>29</v>
      </c>
      <c r="I2124" s="2" t="s">
        <v>5112</v>
      </c>
      <c r="J2124" s="3" t="str">
        <f>HYPERLINK("https://www.boe.es/gazeta/dias/1824/09/21/pdfs/GMD-1824-121.pdf#page=3","Abrir facsímil")</f>
        <v>Abrir facsímil</v>
      </c>
      <c r="K2124" s="3" t="s">
        <v>31</v>
      </c>
    </row>
    <row r="2125" spans="1:11" ht="42" customHeight="1">
      <c r="A2125" s="2" t="s">
        <v>5113</v>
      </c>
      <c r="B2125" s="2" t="s">
        <v>5114</v>
      </c>
      <c r="C2125" s="2" t="s">
        <v>34</v>
      </c>
      <c r="D2125" s="2" t="s">
        <v>35</v>
      </c>
      <c r="E2125" s="5">
        <v>-27713</v>
      </c>
      <c r="F2125" s="3" t="s">
        <v>371</v>
      </c>
      <c r="G2125" s="3" t="s">
        <v>28</v>
      </c>
      <c r="H2125" s="2" t="s">
        <v>29</v>
      </c>
      <c r="I2125" s="2" t="s">
        <v>5115</v>
      </c>
      <c r="J2125" s="3" t="str">
        <f>HYPERLINK("https://www.boe.es/gazeta/dias/1824/02/14/pdfs/GMD-1824-21.pdf#page=4","Abrir facsímil")</f>
        <v>Abrir facsímil</v>
      </c>
      <c r="K2125" s="3" t="s">
        <v>31</v>
      </c>
    </row>
    <row r="2126" spans="1:11" ht="42" customHeight="1">
      <c r="A2126" s="2" t="s">
        <v>5116</v>
      </c>
      <c r="B2126" s="2" t="s">
        <v>5117</v>
      </c>
      <c r="C2126" s="2" t="s">
        <v>49</v>
      </c>
      <c r="D2126" s="2" t="s">
        <v>18</v>
      </c>
      <c r="E2126" s="5">
        <v>-27601</v>
      </c>
      <c r="F2126" s="3" t="s">
        <v>473</v>
      </c>
      <c r="G2126" s="3" t="s">
        <v>37</v>
      </c>
      <c r="H2126" s="2" t="s">
        <v>29</v>
      </c>
      <c r="I2126" s="2" t="s">
        <v>5118</v>
      </c>
      <c r="J2126" s="3" t="str">
        <f>HYPERLINK("https://www.boe.es/gazeta/dias/1824/06/05/pdfs/GMD-1824-72.pdf#page=3","Abrir facsímil")</f>
        <v>Abrir facsímil</v>
      </c>
      <c r="K2126" s="3" t="s">
        <v>31</v>
      </c>
    </row>
    <row r="2127" spans="1:11" ht="42" customHeight="1">
      <c r="A2127" s="2" t="s">
        <v>5119</v>
      </c>
      <c r="B2127" s="2" t="s">
        <v>5120</v>
      </c>
      <c r="C2127" s="2" t="s">
        <v>34</v>
      </c>
      <c r="D2127" s="2" t="s">
        <v>35</v>
      </c>
      <c r="E2127" s="5">
        <v>-27629</v>
      </c>
      <c r="F2127" s="3" t="s">
        <v>429</v>
      </c>
      <c r="G2127" s="3" t="s">
        <v>37</v>
      </c>
      <c r="H2127" s="2" t="s">
        <v>29</v>
      </c>
      <c r="I2127" s="2" t="s">
        <v>5121</v>
      </c>
      <c r="J2127" s="3" t="str">
        <f>HYPERLINK("https://www.boe.es/gazeta/dias/1824/05/08/pdfs/GMD-1824-59.pdf#page=3","Abrir facsímil")</f>
        <v>Abrir facsímil</v>
      </c>
      <c r="K2127" s="3" t="s">
        <v>31</v>
      </c>
    </row>
    <row r="2128" spans="1:11" ht="42" customHeight="1">
      <c r="A2128" s="2" t="s">
        <v>5122</v>
      </c>
      <c r="B2128" s="2" t="s">
        <v>5123</v>
      </c>
      <c r="C2128" s="2" t="s">
        <v>54</v>
      </c>
      <c r="D2128" s="2" t="s">
        <v>55</v>
      </c>
      <c r="E2128" s="5">
        <v>-27647</v>
      </c>
      <c r="F2128" s="3" t="s">
        <v>498</v>
      </c>
      <c r="G2128" s="3" t="s">
        <v>104</v>
      </c>
      <c r="H2128" s="2" t="s">
        <v>29</v>
      </c>
      <c r="I2128" s="2" t="s">
        <v>5124</v>
      </c>
      <c r="J2128" s="3" t="str">
        <f>HYPERLINK("https://www.boe.es/gazeta/dias/1824/04/20/pdfs/GMD-1824-51.pdf#page=1","Abrir facsímil")</f>
        <v>Abrir facsímil</v>
      </c>
      <c r="K2128" s="3" t="s">
        <v>31</v>
      </c>
    </row>
    <row r="2129" spans="1:11" ht="42" customHeight="1">
      <c r="A2129" s="2" t="s">
        <v>5125</v>
      </c>
      <c r="B2129" s="2" t="s">
        <v>5126</v>
      </c>
      <c r="C2129" s="2" t="s">
        <v>49</v>
      </c>
      <c r="D2129" s="2" t="s">
        <v>18</v>
      </c>
      <c r="E2129" s="5">
        <v>-27601</v>
      </c>
      <c r="F2129" s="3" t="s">
        <v>473</v>
      </c>
      <c r="G2129" s="3" t="s">
        <v>37</v>
      </c>
      <c r="H2129" s="2" t="s">
        <v>29</v>
      </c>
      <c r="I2129" s="2" t="s">
        <v>5127</v>
      </c>
      <c r="J2129" s="3" t="str">
        <f>HYPERLINK("https://www.boe.es/gazeta/dias/1824/06/05/pdfs/GMD-1824-72.pdf#page=3","Abrir facsímil")</f>
        <v>Abrir facsímil</v>
      </c>
      <c r="K2129" s="3" t="s">
        <v>31</v>
      </c>
    </row>
    <row r="2130" spans="1:11" ht="42" customHeight="1">
      <c r="A2130" s="2" t="s">
        <v>5128</v>
      </c>
      <c r="B2130" s="2" t="s">
        <v>5129</v>
      </c>
      <c r="C2130" s="2" t="s">
        <v>54</v>
      </c>
      <c r="D2130" s="2" t="s">
        <v>55</v>
      </c>
      <c r="E2130" s="5">
        <v>-27575</v>
      </c>
      <c r="F2130" s="3" t="s">
        <v>261</v>
      </c>
      <c r="G2130" s="3" t="s">
        <v>90</v>
      </c>
      <c r="H2130" s="2" t="s">
        <v>29</v>
      </c>
      <c r="I2130" s="2" t="s">
        <v>5130</v>
      </c>
      <c r="J2130" s="3" t="str">
        <f>HYPERLINK("https://www.boe.es/gazeta/dias/1824/07/01/pdfs/GMD-1824-83.pdf#page=2","Abrir facsímil")</f>
        <v>Abrir facsímil</v>
      </c>
      <c r="K2130" s="3" t="s">
        <v>31</v>
      </c>
    </row>
    <row r="2131" spans="1:11" ht="42" customHeight="1">
      <c r="A2131" s="2" t="s">
        <v>5131</v>
      </c>
      <c r="B2131" s="2" t="s">
        <v>5132</v>
      </c>
      <c r="C2131" s="2" t="s">
        <v>54</v>
      </c>
      <c r="D2131" s="2" t="s">
        <v>55</v>
      </c>
      <c r="E2131" s="5">
        <v>-27589</v>
      </c>
      <c r="F2131" s="3" t="s">
        <v>311</v>
      </c>
      <c r="G2131" s="3" t="s">
        <v>37</v>
      </c>
      <c r="H2131" s="2" t="s">
        <v>29</v>
      </c>
      <c r="I2131" s="2" t="s">
        <v>5133</v>
      </c>
      <c r="J2131" s="3" t="str">
        <f>HYPERLINK("https://www.boe.es/gazeta/dias/1824/06/17/pdfs/GMD-1824-77.pdf#page=3","Abrir facsímil")</f>
        <v>Abrir facsímil</v>
      </c>
      <c r="K2131" s="3" t="s">
        <v>31</v>
      </c>
    </row>
    <row r="2132" spans="1:11" ht="42" customHeight="1">
      <c r="A2132" s="2" t="s">
        <v>5134</v>
      </c>
      <c r="B2132" s="2" t="s">
        <v>5135</v>
      </c>
      <c r="C2132" s="2" t="s">
        <v>26</v>
      </c>
      <c r="D2132" s="2" t="s">
        <v>18</v>
      </c>
      <c r="E2132" s="5">
        <v>-27447</v>
      </c>
      <c r="F2132" s="3" t="s">
        <v>41</v>
      </c>
      <c r="G2132" s="3" t="s">
        <v>28</v>
      </c>
      <c r="H2132" s="2" t="s">
        <v>29</v>
      </c>
      <c r="I2132" s="2" t="s">
        <v>5136</v>
      </c>
      <c r="J2132" s="3" t="str">
        <f>HYPERLINK("https://www.boe.es/gazeta/dias/1824/11/06/pdfs/GMD-1824-141.pdf#page=4","Abrir facsímil")</f>
        <v>Abrir facsímil</v>
      </c>
      <c r="K2132" s="3" t="s">
        <v>31</v>
      </c>
    </row>
    <row r="2133" spans="1:11" ht="42" customHeight="1">
      <c r="A2133" s="2" t="s">
        <v>5137</v>
      </c>
      <c r="B2133" s="2" t="s">
        <v>5138</v>
      </c>
      <c r="C2133" s="2" t="s">
        <v>54</v>
      </c>
      <c r="D2133" s="2" t="s">
        <v>55</v>
      </c>
      <c r="E2133" s="5">
        <v>-27489</v>
      </c>
      <c r="F2133" s="3" t="s">
        <v>59</v>
      </c>
      <c r="G2133" s="3" t="s">
        <v>28</v>
      </c>
      <c r="H2133" s="2" t="s">
        <v>29</v>
      </c>
      <c r="I2133" s="2" t="s">
        <v>5139</v>
      </c>
      <c r="J2133" s="3" t="str">
        <f>HYPERLINK("https://www.boe.es/gazeta/dias/1824/09/25/pdfs/GMD-1824-123.pdf#page=4","Abrir facsímil")</f>
        <v>Abrir facsímil</v>
      </c>
      <c r="K2133" s="3" t="s">
        <v>31</v>
      </c>
    </row>
    <row r="2134" spans="1:11" ht="42" customHeight="1">
      <c r="A2134" s="2" t="s">
        <v>5140</v>
      </c>
      <c r="B2134" s="2" t="s">
        <v>5141</v>
      </c>
      <c r="C2134" s="2" t="s">
        <v>54</v>
      </c>
      <c r="D2134" s="2" t="s">
        <v>55</v>
      </c>
      <c r="E2134" s="5">
        <v>-27402</v>
      </c>
      <c r="F2134" s="3" t="s">
        <v>1702</v>
      </c>
      <c r="G2134" s="3" t="s">
        <v>2509</v>
      </c>
      <c r="H2134" s="2" t="s">
        <v>29</v>
      </c>
      <c r="I2134" s="2" t="s">
        <v>5142</v>
      </c>
      <c r="J2134" s="3" t="str">
        <f>HYPERLINK("https://www.boe.es/gazeta/dias/1824/12/21/pdfs/GMD-1824-160.pdf#page=4","Abrir facsímil")</f>
        <v>Abrir facsímil</v>
      </c>
      <c r="K2134" s="3" t="s">
        <v>31</v>
      </c>
    </row>
    <row r="2135" spans="1:11" ht="42" customHeight="1">
      <c r="A2135" s="2" t="s">
        <v>5143</v>
      </c>
      <c r="B2135" s="2" t="s">
        <v>5143</v>
      </c>
      <c r="C2135" s="2" t="s">
        <v>54</v>
      </c>
      <c r="D2135" s="2" t="s">
        <v>55</v>
      </c>
      <c r="E2135" s="5">
        <v>-27409</v>
      </c>
      <c r="F2135" s="3" t="s">
        <v>85</v>
      </c>
      <c r="G2135" s="3" t="s">
        <v>28</v>
      </c>
      <c r="H2135" s="2" t="s">
        <v>29</v>
      </c>
      <c r="I2135" s="2" t="s">
        <v>5144</v>
      </c>
      <c r="J2135" s="3" t="str">
        <f>HYPERLINK("https://www.boe.es/gazeta/dias/1824/12/14/pdfs/GMD-1824-157.pdf#page=4","Abrir facsímil")</f>
        <v>Abrir facsímil</v>
      </c>
      <c r="K2135" s="3" t="s">
        <v>31</v>
      </c>
    </row>
    <row r="2136" spans="1:11" ht="42" customHeight="1">
      <c r="A2136" s="2" t="s">
        <v>5145</v>
      </c>
      <c r="B2136" s="2" t="s">
        <v>5146</v>
      </c>
      <c r="C2136" s="2" t="s">
        <v>49</v>
      </c>
      <c r="D2136" s="2" t="s">
        <v>18</v>
      </c>
      <c r="E2136" s="5">
        <v>-27428</v>
      </c>
      <c r="F2136" s="3" t="s">
        <v>81</v>
      </c>
      <c r="G2136" s="3" t="s">
        <v>28</v>
      </c>
      <c r="H2136" s="2" t="s">
        <v>29</v>
      </c>
      <c r="I2136" s="2" t="s">
        <v>5147</v>
      </c>
      <c r="J2136" s="3" t="str">
        <f>HYPERLINK("https://www.boe.es/gazeta/dias/1824/11/25/pdfs/GMD-1824-149.pdf#page=4","Abrir facsímil")</f>
        <v>Abrir facsímil</v>
      </c>
      <c r="K2136" s="3" t="s">
        <v>31</v>
      </c>
    </row>
    <row r="2137" spans="1:11" ht="42" customHeight="1">
      <c r="A2137" s="2" t="s">
        <v>5148</v>
      </c>
      <c r="B2137" s="2" t="s">
        <v>5149</v>
      </c>
      <c r="C2137" s="2" t="s">
        <v>54</v>
      </c>
      <c r="D2137" s="2" t="s">
        <v>55</v>
      </c>
      <c r="E2137" s="5">
        <v>-27409</v>
      </c>
      <c r="F2137" s="3" t="s">
        <v>85</v>
      </c>
      <c r="G2137" s="3" t="s">
        <v>28</v>
      </c>
      <c r="H2137" s="2" t="s">
        <v>29</v>
      </c>
      <c r="I2137" s="2" t="s">
        <v>5150</v>
      </c>
      <c r="J2137" s="3" t="str">
        <f>HYPERLINK("https://www.boe.es/gazeta/dias/1824/12/14/pdfs/GMD-1824-157.pdf#page=4","Abrir facsímil")</f>
        <v>Abrir facsímil</v>
      </c>
      <c r="K2137" s="3" t="s">
        <v>31</v>
      </c>
    </row>
    <row r="2138" spans="1:11" ht="42" customHeight="1">
      <c r="A2138" s="2" t="s">
        <v>5151</v>
      </c>
      <c r="B2138" s="2" t="s">
        <v>5152</v>
      </c>
      <c r="C2138" s="2" t="s">
        <v>54</v>
      </c>
      <c r="D2138" s="2" t="s">
        <v>55</v>
      </c>
      <c r="E2138" s="5">
        <v>-27407</v>
      </c>
      <c r="F2138" s="3" t="s">
        <v>254</v>
      </c>
      <c r="G2138" s="3" t="s">
        <v>104</v>
      </c>
      <c r="H2138" s="2" t="s">
        <v>29</v>
      </c>
      <c r="I2138" s="2" t="s">
        <v>5153</v>
      </c>
      <c r="J2138" s="3" t="str">
        <f>HYPERLINK("https://www.boe.es/gazeta/dias/1824/12/16/pdfs/GMD-1824-158.pdf#page=1","Abrir facsímil")</f>
        <v>Abrir facsímil</v>
      </c>
      <c r="K2138" s="3" t="s">
        <v>31</v>
      </c>
    </row>
    <row r="2139" spans="1:11" ht="42" customHeight="1">
      <c r="A2139" s="2" t="s">
        <v>5154</v>
      </c>
      <c r="B2139" s="2" t="s">
        <v>5155</v>
      </c>
      <c r="C2139" s="2" t="s">
        <v>54</v>
      </c>
      <c r="D2139" s="2" t="s">
        <v>55</v>
      </c>
      <c r="E2139" s="5">
        <v>-27631</v>
      </c>
      <c r="F2139" s="3" t="s">
        <v>322</v>
      </c>
      <c r="G2139" s="3" t="s">
        <v>28</v>
      </c>
      <c r="H2139" s="2" t="s">
        <v>29</v>
      </c>
      <c r="I2139" s="2" t="s">
        <v>5156</v>
      </c>
      <c r="J2139" s="3" t="str">
        <f>HYPERLINK("https://www.boe.es/gazeta/dias/1824/05/06/pdfs/GMD-1824-58.pdf#page=4","Abrir facsímil")</f>
        <v>Abrir facsímil</v>
      </c>
      <c r="K2139" s="3" t="s">
        <v>31</v>
      </c>
    </row>
    <row r="2140" spans="1:11" ht="42" customHeight="1">
      <c r="A2140" s="2" t="s">
        <v>5157</v>
      </c>
      <c r="B2140" s="2" t="s">
        <v>5158</v>
      </c>
      <c r="C2140" s="2" t="s">
        <v>54</v>
      </c>
      <c r="D2140" s="2" t="s">
        <v>55</v>
      </c>
      <c r="E2140" s="5">
        <v>-27701</v>
      </c>
      <c r="F2140" s="3" t="s">
        <v>914</v>
      </c>
      <c r="G2140" s="3" t="s">
        <v>28</v>
      </c>
      <c r="H2140" s="2" t="s">
        <v>29</v>
      </c>
      <c r="I2140" s="2" t="s">
        <v>5159</v>
      </c>
      <c r="J2140" s="3" t="str">
        <f>HYPERLINK("https://www.boe.es/gazeta/dias/1824/02/26/pdfs/GMD-1824-26.pdf#page=4","Abrir facsímil")</f>
        <v>Abrir facsímil</v>
      </c>
      <c r="K2140" s="3" t="s">
        <v>31</v>
      </c>
    </row>
    <row r="2141" spans="1:11" ht="42" customHeight="1">
      <c r="A2141" s="2" t="s">
        <v>5160</v>
      </c>
      <c r="B2141" s="2" t="s">
        <v>5161</v>
      </c>
      <c r="C2141" s="2" t="s">
        <v>17</v>
      </c>
      <c r="D2141" s="2" t="s">
        <v>18</v>
      </c>
      <c r="E2141" s="5">
        <v>-27591</v>
      </c>
      <c r="F2141" s="3" t="s">
        <v>1542</v>
      </c>
      <c r="G2141" s="3" t="s">
        <v>28</v>
      </c>
      <c r="H2141" s="2" t="s">
        <v>29</v>
      </c>
      <c r="I2141" s="2" t="s">
        <v>5162</v>
      </c>
      <c r="J2141" s="3" t="str">
        <f>HYPERLINK("https://www.boe.es/gazeta/dias/1824/06/15/pdfs/GMD-1824-76.pdf#page=4","Abrir facsímil")</f>
        <v>Abrir facsímil</v>
      </c>
      <c r="K2141" s="3" t="s">
        <v>31</v>
      </c>
    </row>
    <row r="2142" spans="1:11" ht="42" customHeight="1">
      <c r="A2142" s="2" t="s">
        <v>5163</v>
      </c>
      <c r="B2142" s="2" t="s">
        <v>5164</v>
      </c>
      <c r="C2142" s="2" t="s">
        <v>54</v>
      </c>
      <c r="D2142" s="2" t="s">
        <v>55</v>
      </c>
      <c r="E2142" s="5">
        <v>-27400</v>
      </c>
      <c r="F2142" s="3" t="s">
        <v>108</v>
      </c>
      <c r="G2142" s="3" t="s">
        <v>28</v>
      </c>
      <c r="H2142" s="2" t="s">
        <v>29</v>
      </c>
      <c r="I2142" s="2" t="s">
        <v>5165</v>
      </c>
      <c r="J2142" s="3" t="str">
        <f>HYPERLINK("https://www.boe.es/gazeta/dias/1824/12/23/pdfs/GMD-1824-161.pdf#page=4","Abrir facsímil")</f>
        <v>Abrir facsímil</v>
      </c>
      <c r="K2142" s="3" t="s">
        <v>31</v>
      </c>
    </row>
    <row r="2143" spans="1:11" ht="42" customHeight="1">
      <c r="A2143" s="2" t="s">
        <v>5166</v>
      </c>
      <c r="B2143" s="2" t="s">
        <v>5167</v>
      </c>
      <c r="C2143" s="2" t="s">
        <v>54</v>
      </c>
      <c r="D2143" s="2" t="s">
        <v>55</v>
      </c>
      <c r="E2143" s="5">
        <v>-27470</v>
      </c>
      <c r="F2143" s="3" t="s">
        <v>89</v>
      </c>
      <c r="G2143" s="3" t="s">
        <v>37</v>
      </c>
      <c r="H2143" s="2" t="s">
        <v>29</v>
      </c>
      <c r="I2143" s="2" t="s">
        <v>5168</v>
      </c>
      <c r="J2143" s="3" t="str">
        <f>HYPERLINK("https://www.boe.es/gazeta/dias/1824/10/14/pdfs/GMD-1824-131.pdf#page=3","Abrir facsímil")</f>
        <v>Abrir facsímil</v>
      </c>
      <c r="K2143" s="3" t="s">
        <v>31</v>
      </c>
    </row>
    <row r="2144" spans="1:11" ht="42" customHeight="1">
      <c r="A2144" s="2" t="s">
        <v>5169</v>
      </c>
      <c r="B2144" s="2" t="s">
        <v>5170</v>
      </c>
      <c r="C2144" s="2" t="s">
        <v>26</v>
      </c>
      <c r="D2144" s="2" t="s">
        <v>18</v>
      </c>
      <c r="E2144" s="5">
        <v>-27393</v>
      </c>
      <c r="F2144" s="3" t="s">
        <v>148</v>
      </c>
      <c r="G2144" s="3" t="s">
        <v>37</v>
      </c>
      <c r="H2144" s="2" t="s">
        <v>21</v>
      </c>
      <c r="I2144" s="2" t="s">
        <v>5171</v>
      </c>
      <c r="J2144" s="3" t="str">
        <f>HYPERLINK("https://www.boe.es/gazeta/dias/1824/12/30/pdfs/GMD-1824-164.pdf#page=3","Abrir facsímil")</f>
        <v>Abrir facsímil</v>
      </c>
      <c r="K2144" s="3" t="s">
        <v>23</v>
      </c>
    </row>
    <row r="2145" spans="1:11" ht="42" customHeight="1">
      <c r="A2145" s="2" t="s">
        <v>5172</v>
      </c>
      <c r="B2145" s="2" t="s">
        <v>5173</v>
      </c>
      <c r="C2145" s="2" t="s">
        <v>54</v>
      </c>
      <c r="D2145" s="2" t="s">
        <v>55</v>
      </c>
      <c r="E2145" s="5">
        <v>-27701</v>
      </c>
      <c r="F2145" s="3" t="s">
        <v>914</v>
      </c>
      <c r="G2145" s="3" t="s">
        <v>28</v>
      </c>
      <c r="H2145" s="2" t="s">
        <v>29</v>
      </c>
      <c r="I2145" s="2" t="s">
        <v>5174</v>
      </c>
      <c r="J2145" s="3" t="str">
        <f>HYPERLINK("https://www.boe.es/gazeta/dias/1824/02/26/pdfs/GMD-1824-26.pdf#page=4","Abrir facsímil")</f>
        <v>Abrir facsímil</v>
      </c>
      <c r="K2145" s="3" t="s">
        <v>31</v>
      </c>
    </row>
    <row r="2146" spans="1:11" ht="42" customHeight="1">
      <c r="A2146" s="2" t="s">
        <v>5175</v>
      </c>
      <c r="B2146" s="2" t="s">
        <v>5176</v>
      </c>
      <c r="C2146" s="2" t="s">
        <v>17</v>
      </c>
      <c r="D2146" s="2" t="s">
        <v>18</v>
      </c>
      <c r="E2146" s="5">
        <v>-27661</v>
      </c>
      <c r="F2146" s="3" t="s">
        <v>379</v>
      </c>
      <c r="G2146" s="3" t="s">
        <v>28</v>
      </c>
      <c r="H2146" s="2" t="s">
        <v>29</v>
      </c>
      <c r="I2146" s="2" t="s">
        <v>5177</v>
      </c>
      <c r="J2146" s="3" t="str">
        <f>HYPERLINK("https://www.boe.es/gazeta/dias/1824/04/06/pdfs/GMD-1824-45.pdf#page=4","Abrir facsímil")</f>
        <v>Abrir facsímil</v>
      </c>
      <c r="K2146" s="3" t="s">
        <v>31</v>
      </c>
    </row>
    <row r="2147" spans="1:11" ht="42" customHeight="1">
      <c r="A2147" s="2" t="s">
        <v>5178</v>
      </c>
      <c r="B2147" s="2" t="s">
        <v>5179</v>
      </c>
      <c r="C2147" s="2" t="s">
        <v>17</v>
      </c>
      <c r="D2147" s="2" t="s">
        <v>18</v>
      </c>
      <c r="E2147" s="5">
        <v>-27430</v>
      </c>
      <c r="F2147" s="3" t="s">
        <v>699</v>
      </c>
      <c r="G2147" s="3" t="s">
        <v>37</v>
      </c>
      <c r="H2147" s="2" t="s">
        <v>21</v>
      </c>
      <c r="I2147" s="2" t="s">
        <v>5180</v>
      </c>
      <c r="J2147" s="3" t="str">
        <f>HYPERLINK("https://www.boe.es/gazeta/dias/1824/11/23/pdfs/GMD-1824-148.pdf#page=3","Abrir facsímil")</f>
        <v>Abrir facsímil</v>
      </c>
      <c r="K2147" s="3" t="s">
        <v>23</v>
      </c>
    </row>
    <row r="2148" spans="1:11" ht="42" customHeight="1">
      <c r="A2148" s="2" t="s">
        <v>5181</v>
      </c>
      <c r="B2148" s="2" t="s">
        <v>5182</v>
      </c>
      <c r="C2148" s="2" t="s">
        <v>54</v>
      </c>
      <c r="D2148" s="2" t="s">
        <v>55</v>
      </c>
      <c r="E2148" s="5">
        <v>-27729</v>
      </c>
      <c r="F2148" s="3" t="s">
        <v>573</v>
      </c>
      <c r="G2148" s="3" t="s">
        <v>90</v>
      </c>
      <c r="H2148" s="2" t="s">
        <v>29</v>
      </c>
      <c r="I2148" s="2" t="s">
        <v>5183</v>
      </c>
      <c r="J2148" s="3" t="str">
        <f>HYPERLINK("https://www.boe.es/gazeta/dias/1824/01/29/pdfs/GMD-1824-13.pdf#page=2","Abrir facsímil")</f>
        <v>Abrir facsímil</v>
      </c>
      <c r="K2148" s="3" t="s">
        <v>31</v>
      </c>
    </row>
    <row r="2149" spans="1:11" ht="42" customHeight="1">
      <c r="A2149" s="2" t="s">
        <v>5184</v>
      </c>
      <c r="B2149" s="2" t="s">
        <v>5184</v>
      </c>
      <c r="C2149" s="2" t="s">
        <v>54</v>
      </c>
      <c r="D2149" s="2" t="s">
        <v>55</v>
      </c>
      <c r="E2149" s="5">
        <v>-27456</v>
      </c>
      <c r="F2149" s="3" t="s">
        <v>119</v>
      </c>
      <c r="G2149" s="3" t="s">
        <v>104</v>
      </c>
      <c r="H2149" s="2" t="s">
        <v>29</v>
      </c>
      <c r="I2149" s="2" t="s">
        <v>5185</v>
      </c>
      <c r="J2149" s="3" t="str">
        <f>HYPERLINK("https://www.boe.es/gazeta/dias/1824/10/28/pdfs/GMD-1824-137.pdf#page=1","Abrir facsímil")</f>
        <v>Abrir facsímil</v>
      </c>
      <c r="K2149" s="3" t="s">
        <v>31</v>
      </c>
    </row>
    <row r="2150" spans="1:11" ht="42" customHeight="1">
      <c r="A2150" s="2" t="s">
        <v>5184</v>
      </c>
      <c r="B2150" s="2" t="s">
        <v>5184</v>
      </c>
      <c r="C2150" s="2" t="s">
        <v>17</v>
      </c>
      <c r="D2150" s="2" t="s">
        <v>18</v>
      </c>
      <c r="E2150" s="5">
        <v>-27451</v>
      </c>
      <c r="F2150" s="3" t="s">
        <v>1644</v>
      </c>
      <c r="G2150" s="3" t="s">
        <v>37</v>
      </c>
      <c r="H2150" s="2" t="s">
        <v>29</v>
      </c>
      <c r="I2150" s="2" t="s">
        <v>5186</v>
      </c>
      <c r="J2150" s="3" t="str">
        <f>HYPERLINK("https://www.boe.es/gazeta/dias/1824/11/02/pdfs/GMD-1824-139.pdf#page=3","Abrir facsímil")</f>
        <v>Abrir facsímil</v>
      </c>
      <c r="K2150" s="3" t="s">
        <v>31</v>
      </c>
    </row>
    <row r="2151" spans="1:11" ht="42" customHeight="1">
      <c r="A2151" s="2" t="s">
        <v>5187</v>
      </c>
      <c r="B2151" s="2" t="s">
        <v>5188</v>
      </c>
      <c r="C2151" s="2" t="s">
        <v>155</v>
      </c>
      <c r="D2151" s="2" t="s">
        <v>18</v>
      </c>
      <c r="E2151" s="5">
        <v>-27748</v>
      </c>
      <c r="F2151" s="3" t="s">
        <v>444</v>
      </c>
      <c r="G2151" s="3" t="s">
        <v>445</v>
      </c>
      <c r="H2151" s="2" t="s">
        <v>29</v>
      </c>
      <c r="I2151" s="2" t="s">
        <v>5189</v>
      </c>
      <c r="J2151" s="3" t="str">
        <f>HYPERLINK("https://www.boe.es/gazeta/dias/1824/01/10/pdfs/GMD-1824-5.pdf#page=3","Abrir facsímil")</f>
        <v>Abrir facsímil</v>
      </c>
      <c r="K2151" s="3" t="s">
        <v>31</v>
      </c>
    </row>
    <row r="2152" spans="1:11" ht="42" customHeight="1">
      <c r="A2152" s="2" t="s">
        <v>5190</v>
      </c>
      <c r="B2152" s="2" t="s">
        <v>5191</v>
      </c>
      <c r="C2152" s="2" t="s">
        <v>54</v>
      </c>
      <c r="D2152" s="2" t="s">
        <v>55</v>
      </c>
      <c r="E2152" s="5">
        <v>-27409</v>
      </c>
      <c r="F2152" s="3" t="s">
        <v>85</v>
      </c>
      <c r="G2152" s="3" t="s">
        <v>28</v>
      </c>
      <c r="H2152" s="2" t="s">
        <v>29</v>
      </c>
      <c r="I2152" s="2" t="s">
        <v>5192</v>
      </c>
      <c r="J2152" s="3" t="str">
        <f>HYPERLINK("https://www.boe.es/gazeta/dias/1824/12/14/pdfs/GMD-1824-157.pdf#page=4","Abrir facsímil")</f>
        <v>Abrir facsímil</v>
      </c>
      <c r="K2152" s="3" t="s">
        <v>31</v>
      </c>
    </row>
    <row r="2153" spans="1:11" ht="42" customHeight="1">
      <c r="A2153" s="2" t="s">
        <v>5193</v>
      </c>
      <c r="B2153" s="2" t="s">
        <v>5194</v>
      </c>
      <c r="C2153" s="2" t="s">
        <v>54</v>
      </c>
      <c r="D2153" s="2" t="s">
        <v>55</v>
      </c>
      <c r="E2153" s="5">
        <v>-27631</v>
      </c>
      <c r="F2153" s="3" t="s">
        <v>322</v>
      </c>
      <c r="G2153" s="3" t="s">
        <v>28</v>
      </c>
      <c r="H2153" s="2" t="s">
        <v>29</v>
      </c>
      <c r="I2153" s="2" t="s">
        <v>5195</v>
      </c>
      <c r="J2153" s="3" t="str">
        <f>HYPERLINK("https://www.boe.es/gazeta/dias/1824/05/06/pdfs/GMD-1824-58.pdf#page=4","Abrir facsímil")</f>
        <v>Abrir facsímil</v>
      </c>
      <c r="K2153" s="3" t="s">
        <v>31</v>
      </c>
    </row>
    <row r="2154" spans="1:11" ht="42" customHeight="1">
      <c r="A2154" s="2" t="s">
        <v>5196</v>
      </c>
      <c r="B2154" s="2" t="s">
        <v>5197</v>
      </c>
      <c r="C2154" s="2" t="s">
        <v>34</v>
      </c>
      <c r="D2154" s="2" t="s">
        <v>35</v>
      </c>
      <c r="E2154" s="5">
        <v>-27689</v>
      </c>
      <c r="F2154" s="3" t="s">
        <v>200</v>
      </c>
      <c r="G2154" s="3" t="s">
        <v>37</v>
      </c>
      <c r="H2154" s="2" t="s">
        <v>29</v>
      </c>
      <c r="I2154" s="2" t="s">
        <v>5198</v>
      </c>
      <c r="J2154" s="3" t="str">
        <f>HYPERLINK("https://www.boe.es/gazeta/dias/1824/03/09/pdfs/GMD-1824-31.pdf#page=3","Abrir facsímil")</f>
        <v>Abrir facsímil</v>
      </c>
      <c r="K2154" s="3" t="s">
        <v>31</v>
      </c>
    </row>
    <row r="2155" spans="1:11" ht="42" customHeight="1">
      <c r="A2155" s="2" t="s">
        <v>5199</v>
      </c>
      <c r="B2155" s="2" t="s">
        <v>5200</v>
      </c>
      <c r="C2155" s="2" t="s">
        <v>54</v>
      </c>
      <c r="D2155" s="2" t="s">
        <v>55</v>
      </c>
      <c r="E2155" s="5">
        <v>-27755</v>
      </c>
      <c r="F2155" s="3" t="s">
        <v>193</v>
      </c>
      <c r="G2155" s="3" t="s">
        <v>28</v>
      </c>
      <c r="H2155" s="2" t="s">
        <v>29</v>
      </c>
      <c r="I2155" s="2" t="s">
        <v>5201</v>
      </c>
      <c r="J2155" s="3" t="str">
        <f>HYPERLINK("https://www.boe.es/gazeta/dias/1824/01/03/pdfs/GMD-1824-2.pdf#page=4","Abrir facsímil")</f>
        <v>Abrir facsímil</v>
      </c>
      <c r="K2155" s="3" t="s">
        <v>31</v>
      </c>
    </row>
    <row r="2156" spans="1:11" ht="42" customHeight="1">
      <c r="A2156" s="2" t="s">
        <v>5202</v>
      </c>
      <c r="B2156" s="2" t="s">
        <v>5202</v>
      </c>
      <c r="C2156" s="2" t="s">
        <v>54</v>
      </c>
      <c r="D2156" s="2" t="s">
        <v>55</v>
      </c>
      <c r="E2156" s="5">
        <v>-27402</v>
      </c>
      <c r="F2156" s="3" t="s">
        <v>1702</v>
      </c>
      <c r="G2156" s="3" t="s">
        <v>104</v>
      </c>
      <c r="H2156" s="2" t="s">
        <v>29</v>
      </c>
      <c r="I2156" s="2" t="s">
        <v>5203</v>
      </c>
      <c r="J2156" s="3" t="str">
        <f>HYPERLINK("https://www.boe.es/gazeta/dias/1824/12/21/pdfs/GMD-1824-160.pdf#page=1","Abrir facsímil")</f>
        <v>Abrir facsímil</v>
      </c>
      <c r="K2156" s="3" t="s">
        <v>31</v>
      </c>
    </row>
    <row r="2157" spans="1:11" ht="42" customHeight="1">
      <c r="A2157" s="2" t="s">
        <v>5204</v>
      </c>
      <c r="B2157" s="2" t="s">
        <v>5204</v>
      </c>
      <c r="C2157" s="2" t="s">
        <v>34</v>
      </c>
      <c r="D2157" s="2" t="s">
        <v>35</v>
      </c>
      <c r="E2157" s="5">
        <v>-27743</v>
      </c>
      <c r="F2157" s="3" t="s">
        <v>447</v>
      </c>
      <c r="G2157" s="3" t="s">
        <v>28</v>
      </c>
      <c r="H2157" s="2" t="s">
        <v>29</v>
      </c>
      <c r="I2157" s="2" t="s">
        <v>5205</v>
      </c>
      <c r="J2157" s="3" t="str">
        <f>HYPERLINK("https://www.boe.es/gazeta/dias/1824/01/15/pdfs/GMD-1824-7.pdf#page=4","Abrir facsímil")</f>
        <v>Abrir facsímil</v>
      </c>
      <c r="K2157" s="3" t="s">
        <v>31</v>
      </c>
    </row>
    <row r="2158" spans="1:11" ht="42" customHeight="1">
      <c r="A2158" s="2" t="s">
        <v>5204</v>
      </c>
      <c r="B2158" s="2" t="s">
        <v>5204</v>
      </c>
      <c r="C2158" s="2" t="s">
        <v>54</v>
      </c>
      <c r="D2158" s="2" t="s">
        <v>55</v>
      </c>
      <c r="E2158" s="5">
        <v>-27624</v>
      </c>
      <c r="F2158" s="3" t="s">
        <v>354</v>
      </c>
      <c r="G2158" s="3" t="s">
        <v>90</v>
      </c>
      <c r="H2158" s="2" t="s">
        <v>29</v>
      </c>
      <c r="I2158" s="2" t="s">
        <v>5206</v>
      </c>
      <c r="J2158" s="3" t="str">
        <f>HYPERLINK("https://www.boe.es/gazeta/dias/1824/05/13/pdfs/GMD-1824-61.pdf#page=2","Abrir facsímil")</f>
        <v>Abrir facsímil</v>
      </c>
      <c r="K2158" s="3" t="s">
        <v>31</v>
      </c>
    </row>
    <row r="2159" spans="1:11" ht="42" customHeight="1">
      <c r="A2159" s="2" t="s">
        <v>5204</v>
      </c>
      <c r="B2159" s="2" t="s">
        <v>5204</v>
      </c>
      <c r="C2159" s="2" t="s">
        <v>54</v>
      </c>
      <c r="D2159" s="2" t="s">
        <v>590</v>
      </c>
      <c r="E2159" s="5">
        <v>-27622</v>
      </c>
      <c r="F2159" s="3" t="s">
        <v>3982</v>
      </c>
      <c r="G2159" s="3" t="s">
        <v>104</v>
      </c>
      <c r="H2159" s="2" t="s">
        <v>29</v>
      </c>
      <c r="I2159" s="2" t="s">
        <v>5207</v>
      </c>
      <c r="J2159" s="3" t="str">
        <f>HYPERLINK("https://www.boe.es/gazeta/dias/1824/05/15/pdfs/GMD-1824-63E.pdf#page=1","Abrir facsímil")</f>
        <v>Abrir facsímil</v>
      </c>
      <c r="K2159" s="3" t="s">
        <v>31</v>
      </c>
    </row>
    <row r="2160" spans="1:11" ht="42" customHeight="1">
      <c r="A2160" s="2" t="s">
        <v>5204</v>
      </c>
      <c r="B2160" s="2" t="s">
        <v>5204</v>
      </c>
      <c r="C2160" s="2" t="s">
        <v>34</v>
      </c>
      <c r="D2160" s="2" t="s">
        <v>590</v>
      </c>
      <c r="E2160" s="5">
        <v>-27622</v>
      </c>
      <c r="F2160" s="3" t="s">
        <v>3982</v>
      </c>
      <c r="G2160" s="3" t="s">
        <v>90</v>
      </c>
      <c r="H2160" s="2" t="s">
        <v>29</v>
      </c>
      <c r="I2160" s="2" t="s">
        <v>5208</v>
      </c>
      <c r="J2160" s="3" t="str">
        <f>HYPERLINK("https://www.boe.es/gazeta/dias/1824/05/15/pdfs/GMD-1824-63E.pdf#page=2","Abrir facsímil")</f>
        <v>Abrir facsímil</v>
      </c>
      <c r="K2160" s="3" t="s">
        <v>31</v>
      </c>
    </row>
    <row r="2161" spans="1:11" ht="42" customHeight="1">
      <c r="A2161" s="2" t="s">
        <v>5204</v>
      </c>
      <c r="B2161" s="2" t="s">
        <v>5204</v>
      </c>
      <c r="C2161" s="2" t="s">
        <v>26</v>
      </c>
      <c r="D2161" s="2" t="s">
        <v>18</v>
      </c>
      <c r="E2161" s="5">
        <v>-27617</v>
      </c>
      <c r="F2161" s="3" t="s">
        <v>1163</v>
      </c>
      <c r="G2161" s="3" t="s">
        <v>90</v>
      </c>
      <c r="H2161" s="2" t="s">
        <v>29</v>
      </c>
      <c r="I2161" s="2" t="s">
        <v>5209</v>
      </c>
      <c r="J2161" s="3" t="str">
        <f>HYPERLINK("https://www.boe.es/gazeta/dias/1824/05/20/pdfs/GMD-1824-65.pdf#page=2","Abrir facsímil")</f>
        <v>Abrir facsímil</v>
      </c>
      <c r="K2161" s="3" t="s">
        <v>31</v>
      </c>
    </row>
    <row r="2162" spans="1:11" ht="42" customHeight="1">
      <c r="A2162" s="2" t="s">
        <v>5204</v>
      </c>
      <c r="B2162" s="2" t="s">
        <v>5204</v>
      </c>
      <c r="C2162" s="2" t="s">
        <v>17</v>
      </c>
      <c r="D2162" s="2" t="s">
        <v>18</v>
      </c>
      <c r="E2162" s="5">
        <v>-27615</v>
      </c>
      <c r="F2162" s="3" t="s">
        <v>557</v>
      </c>
      <c r="G2162" s="3" t="s">
        <v>3985</v>
      </c>
      <c r="H2162" s="2" t="s">
        <v>29</v>
      </c>
      <c r="I2162" s="2" t="s">
        <v>5210</v>
      </c>
      <c r="J2162" s="3" t="str">
        <f>HYPERLINK("https://www.boe.es/gazeta/dias/1824/05/22/pdfs/GMD-1824-66.pdf#page=3","Abrir facsímil")</f>
        <v>Abrir facsímil</v>
      </c>
      <c r="K2162" s="3" t="s">
        <v>31</v>
      </c>
    </row>
    <row r="2163" spans="1:11" ht="42" customHeight="1">
      <c r="A2163" s="2" t="s">
        <v>5204</v>
      </c>
      <c r="B2163" s="2" t="s">
        <v>5204</v>
      </c>
      <c r="C2163" s="2" t="s">
        <v>155</v>
      </c>
      <c r="D2163" s="2" t="s">
        <v>18</v>
      </c>
      <c r="E2163" s="5">
        <v>-27612</v>
      </c>
      <c r="F2163" s="3" t="s">
        <v>1383</v>
      </c>
      <c r="G2163" s="3" t="s">
        <v>104</v>
      </c>
      <c r="H2163" s="2" t="s">
        <v>29</v>
      </c>
      <c r="I2163" s="2" t="s">
        <v>5211</v>
      </c>
      <c r="J2163" s="3" t="str">
        <f>HYPERLINK("https://www.boe.es/gazeta/dias/1824/05/25/pdfs/GMD-1824-67.pdf#page=1","Abrir facsímil")</f>
        <v>Abrir facsímil</v>
      </c>
      <c r="K2163" s="3" t="s">
        <v>31</v>
      </c>
    </row>
    <row r="2164" spans="1:11" ht="42" customHeight="1">
      <c r="A2164" s="2" t="s">
        <v>5204</v>
      </c>
      <c r="B2164" s="2" t="s">
        <v>5204</v>
      </c>
      <c r="C2164" s="2" t="s">
        <v>54</v>
      </c>
      <c r="D2164" s="2" t="s">
        <v>55</v>
      </c>
      <c r="E2164" s="5">
        <v>-27594</v>
      </c>
      <c r="F2164" s="3" t="s">
        <v>432</v>
      </c>
      <c r="G2164" s="3" t="s">
        <v>90</v>
      </c>
      <c r="H2164" s="2" t="s">
        <v>29</v>
      </c>
      <c r="I2164" s="2" t="s">
        <v>5212</v>
      </c>
      <c r="J2164" s="3" t="str">
        <f>HYPERLINK("https://www.boe.es/gazeta/dias/1824/06/12/pdfs/GMD-1824-75.pdf#page=2","Abrir facsímil")</f>
        <v>Abrir facsímil</v>
      </c>
      <c r="K2164" s="3" t="s">
        <v>31</v>
      </c>
    </row>
    <row r="2165" spans="1:11" ht="42" customHeight="1">
      <c r="A2165" s="2" t="s">
        <v>5204</v>
      </c>
      <c r="B2165" s="2" t="s">
        <v>5204</v>
      </c>
      <c r="C2165" s="2" t="s">
        <v>17</v>
      </c>
      <c r="D2165" s="2" t="s">
        <v>18</v>
      </c>
      <c r="E2165" s="5">
        <v>-27594</v>
      </c>
      <c r="F2165" s="3" t="s">
        <v>432</v>
      </c>
      <c r="G2165" s="3" t="s">
        <v>37</v>
      </c>
      <c r="H2165" s="2" t="s">
        <v>29</v>
      </c>
      <c r="I2165" s="2" t="s">
        <v>5213</v>
      </c>
      <c r="J2165" s="3" t="str">
        <f>HYPERLINK("https://www.boe.es/gazeta/dias/1824/06/12/pdfs/GMD-1824-75.pdf#page=3","Abrir facsímil")</f>
        <v>Abrir facsímil</v>
      </c>
      <c r="K2165" s="3" t="s">
        <v>31</v>
      </c>
    </row>
    <row r="2166" spans="1:11" ht="42" customHeight="1">
      <c r="A2166" s="2" t="s">
        <v>5204</v>
      </c>
      <c r="B2166" s="2" t="s">
        <v>5204</v>
      </c>
      <c r="C2166" s="2" t="s">
        <v>54</v>
      </c>
      <c r="D2166" s="2" t="s">
        <v>55</v>
      </c>
      <c r="E2166" s="5">
        <v>-27591</v>
      </c>
      <c r="F2166" s="3" t="s">
        <v>1542</v>
      </c>
      <c r="G2166" s="3" t="s">
        <v>37</v>
      </c>
      <c r="H2166" s="2" t="s">
        <v>29</v>
      </c>
      <c r="I2166" s="2" t="s">
        <v>5214</v>
      </c>
      <c r="J2166" s="3" t="str">
        <f>HYPERLINK("https://www.boe.es/gazeta/dias/1824/06/15/pdfs/GMD-1824-76.pdf#page=3","Abrir facsímil")</f>
        <v>Abrir facsímil</v>
      </c>
      <c r="K2166" s="3" t="s">
        <v>31</v>
      </c>
    </row>
    <row r="2167" spans="1:11" ht="42" customHeight="1">
      <c r="A2167" s="2" t="s">
        <v>5204</v>
      </c>
      <c r="B2167" s="2" t="s">
        <v>5204</v>
      </c>
      <c r="C2167" s="2" t="s">
        <v>155</v>
      </c>
      <c r="D2167" s="2" t="s">
        <v>18</v>
      </c>
      <c r="E2167" s="5">
        <v>-27582</v>
      </c>
      <c r="F2167" s="3" t="s">
        <v>123</v>
      </c>
      <c r="G2167" s="3" t="s">
        <v>37</v>
      </c>
      <c r="H2167" s="2" t="s">
        <v>29</v>
      </c>
      <c r="I2167" s="2" t="s">
        <v>5215</v>
      </c>
      <c r="J2167" s="3" t="str">
        <f>HYPERLINK("https://www.boe.es/gazeta/dias/1824/06/24/pdfs/GMD-1824-80.pdf#page=3","Abrir facsímil")</f>
        <v>Abrir facsímil</v>
      </c>
      <c r="K2167" s="3" t="s">
        <v>31</v>
      </c>
    </row>
    <row r="2168" spans="1:11" ht="42" customHeight="1">
      <c r="A2168" s="2" t="s">
        <v>5204</v>
      </c>
      <c r="B2168" s="2" t="s">
        <v>5204</v>
      </c>
      <c r="C2168" s="2" t="s">
        <v>54</v>
      </c>
      <c r="D2168" s="2" t="s">
        <v>55</v>
      </c>
      <c r="E2168" s="5">
        <v>-27575</v>
      </c>
      <c r="F2168" s="3" t="s">
        <v>261</v>
      </c>
      <c r="G2168" s="3" t="s">
        <v>90</v>
      </c>
      <c r="H2168" s="2" t="s">
        <v>29</v>
      </c>
      <c r="I2168" s="2" t="s">
        <v>5216</v>
      </c>
      <c r="J2168" s="3" t="str">
        <f>HYPERLINK("https://www.boe.es/gazeta/dias/1824/07/01/pdfs/GMD-1824-83.pdf#page=2","Abrir facsímil")</f>
        <v>Abrir facsímil</v>
      </c>
      <c r="K2168" s="3" t="s">
        <v>31</v>
      </c>
    </row>
    <row r="2169" spans="1:11" ht="42" customHeight="1">
      <c r="A2169" s="2" t="s">
        <v>5204</v>
      </c>
      <c r="B2169" s="2" t="s">
        <v>5204</v>
      </c>
      <c r="C2169" s="2" t="s">
        <v>155</v>
      </c>
      <c r="D2169" s="2" t="s">
        <v>18</v>
      </c>
      <c r="E2169" s="5">
        <v>-27570</v>
      </c>
      <c r="F2169" s="3" t="s">
        <v>152</v>
      </c>
      <c r="G2169" s="3" t="s">
        <v>90</v>
      </c>
      <c r="H2169" s="2" t="s">
        <v>29</v>
      </c>
      <c r="I2169" s="2" t="s">
        <v>5217</v>
      </c>
      <c r="J2169" s="3" t="str">
        <f>HYPERLINK("https://www.boe.es/gazeta/dias/1824/07/06/pdfs/GMD-1824-85.pdf#page=2","Abrir facsímil")</f>
        <v>Abrir facsímil</v>
      </c>
      <c r="K2169" s="3" t="s">
        <v>31</v>
      </c>
    </row>
    <row r="2170" spans="1:11" ht="42" customHeight="1">
      <c r="A2170" s="2" t="s">
        <v>5204</v>
      </c>
      <c r="B2170" s="2" t="s">
        <v>5204</v>
      </c>
      <c r="C2170" s="2" t="s">
        <v>54</v>
      </c>
      <c r="D2170" s="2" t="s">
        <v>55</v>
      </c>
      <c r="E2170" s="5">
        <v>-27568</v>
      </c>
      <c r="F2170" s="3" t="s">
        <v>103</v>
      </c>
      <c r="G2170" s="3" t="s">
        <v>90</v>
      </c>
      <c r="H2170" s="2" t="s">
        <v>29</v>
      </c>
      <c r="I2170" s="2" t="s">
        <v>5218</v>
      </c>
      <c r="J2170" s="3" t="str">
        <f>HYPERLINK("https://www.boe.es/gazeta/dias/1824/07/08/pdfs/GMD-1824-86.pdf#page=2","Abrir facsímil")</f>
        <v>Abrir facsímil</v>
      </c>
      <c r="K2170" s="3" t="s">
        <v>31</v>
      </c>
    </row>
    <row r="2171" spans="1:11" ht="42" customHeight="1">
      <c r="A2171" s="2" t="s">
        <v>5204</v>
      </c>
      <c r="B2171" s="2" t="s">
        <v>5204</v>
      </c>
      <c r="C2171" s="2" t="s">
        <v>54</v>
      </c>
      <c r="D2171" s="2" t="s">
        <v>55</v>
      </c>
      <c r="E2171" s="5">
        <v>-27484</v>
      </c>
      <c r="F2171" s="3" t="s">
        <v>659</v>
      </c>
      <c r="G2171" s="3" t="s">
        <v>37</v>
      </c>
      <c r="H2171" s="2" t="s">
        <v>29</v>
      </c>
      <c r="I2171" s="2" t="s">
        <v>5219</v>
      </c>
      <c r="J2171" s="3" t="str">
        <f>HYPERLINK("https://www.boe.es/gazeta/dias/1824/09/30/pdfs/GMD-1824-125.pdf#page=3","Abrir facsímil")</f>
        <v>Abrir facsímil</v>
      </c>
      <c r="K2171" s="3" t="s">
        <v>31</v>
      </c>
    </row>
    <row r="2172" spans="1:11" ht="42" customHeight="1">
      <c r="A2172" s="2" t="s">
        <v>5204</v>
      </c>
      <c r="B2172" s="2" t="s">
        <v>5204</v>
      </c>
      <c r="C2172" s="2" t="s">
        <v>155</v>
      </c>
      <c r="D2172" s="2" t="s">
        <v>18</v>
      </c>
      <c r="E2172" s="5">
        <v>-27470</v>
      </c>
      <c r="F2172" s="3" t="s">
        <v>89</v>
      </c>
      <c r="G2172" s="3" t="s">
        <v>90</v>
      </c>
      <c r="H2172" s="2" t="s">
        <v>29</v>
      </c>
      <c r="I2172" s="2" t="s">
        <v>5220</v>
      </c>
      <c r="J2172" s="3" t="str">
        <f>HYPERLINK("https://www.boe.es/gazeta/dias/1824/10/14/pdfs/GMD-1824-131.pdf#page=2","Abrir facsímil")</f>
        <v>Abrir facsímil</v>
      </c>
      <c r="K2172" s="3" t="s">
        <v>31</v>
      </c>
    </row>
    <row r="2173" spans="1:11" ht="42" customHeight="1">
      <c r="A2173" s="2" t="s">
        <v>5204</v>
      </c>
      <c r="B2173" s="2" t="s">
        <v>5204</v>
      </c>
      <c r="C2173" s="2" t="s">
        <v>54</v>
      </c>
      <c r="D2173" s="2" t="s">
        <v>55</v>
      </c>
      <c r="E2173" s="5">
        <v>-27465</v>
      </c>
      <c r="F2173" s="3" t="s">
        <v>1390</v>
      </c>
      <c r="G2173" s="3" t="s">
        <v>37</v>
      </c>
      <c r="H2173" s="2" t="s">
        <v>29</v>
      </c>
      <c r="I2173" s="2" t="s">
        <v>5221</v>
      </c>
      <c r="J2173" s="3" t="str">
        <f>HYPERLINK("https://www.boe.es/gazeta/dias/1824/10/19/pdfs/GMD-1824-133.pdf#page=3","Abrir facsímil")</f>
        <v>Abrir facsímil</v>
      </c>
      <c r="K2173" s="3" t="s">
        <v>31</v>
      </c>
    </row>
    <row r="2174" spans="1:11" ht="42" customHeight="1">
      <c r="A2174" s="2" t="s">
        <v>5204</v>
      </c>
      <c r="B2174" s="2" t="s">
        <v>5204</v>
      </c>
      <c r="C2174" s="2" t="s">
        <v>34</v>
      </c>
      <c r="D2174" s="2" t="s">
        <v>35</v>
      </c>
      <c r="E2174" s="5">
        <v>-27463</v>
      </c>
      <c r="F2174" s="3" t="s">
        <v>409</v>
      </c>
      <c r="G2174" s="3" t="s">
        <v>37</v>
      </c>
      <c r="H2174" s="2" t="s">
        <v>29</v>
      </c>
      <c r="I2174" s="2" t="s">
        <v>5222</v>
      </c>
      <c r="J2174" s="3" t="str">
        <f>HYPERLINK("https://www.boe.es/gazeta/dias/1824/10/21/pdfs/GMD-1824-134.pdf#page=3","Abrir facsímil")</f>
        <v>Abrir facsímil</v>
      </c>
      <c r="K2174" s="3" t="s">
        <v>31</v>
      </c>
    </row>
    <row r="2175" spans="1:11" ht="42" customHeight="1">
      <c r="A2175" s="2" t="s">
        <v>5204</v>
      </c>
      <c r="B2175" s="2" t="s">
        <v>5204</v>
      </c>
      <c r="C2175" s="2" t="s">
        <v>54</v>
      </c>
      <c r="D2175" s="2" t="s">
        <v>55</v>
      </c>
      <c r="E2175" s="5">
        <v>-27463</v>
      </c>
      <c r="F2175" s="3" t="s">
        <v>409</v>
      </c>
      <c r="G2175" s="3" t="s">
        <v>28</v>
      </c>
      <c r="H2175" s="2" t="s">
        <v>29</v>
      </c>
      <c r="I2175" s="2" t="s">
        <v>5223</v>
      </c>
      <c r="J2175" s="3" t="str">
        <f>HYPERLINK("https://www.boe.es/gazeta/dias/1824/10/21/pdfs/GMD-1824-134.pdf#page=4","Abrir facsímil")</f>
        <v>Abrir facsímil</v>
      </c>
      <c r="K2175" s="3" t="s">
        <v>31</v>
      </c>
    </row>
    <row r="2176" spans="1:11" ht="42" customHeight="1">
      <c r="A2176" s="2" t="s">
        <v>5204</v>
      </c>
      <c r="B2176" s="2" t="s">
        <v>5204</v>
      </c>
      <c r="C2176" s="2" t="s">
        <v>34</v>
      </c>
      <c r="D2176" s="2" t="s">
        <v>35</v>
      </c>
      <c r="E2176" s="5">
        <v>-27461</v>
      </c>
      <c r="F2176" s="3" t="s">
        <v>1345</v>
      </c>
      <c r="G2176" s="3" t="s">
        <v>90</v>
      </c>
      <c r="H2176" s="2" t="s">
        <v>29</v>
      </c>
      <c r="I2176" s="2" t="s">
        <v>5224</v>
      </c>
      <c r="J2176" s="3" t="str">
        <f>HYPERLINK("https://www.boe.es/gazeta/dias/1824/10/23/pdfs/GMD-1824-135.pdf#page=2","Abrir facsímil")</f>
        <v>Abrir facsímil</v>
      </c>
      <c r="K2176" s="3" t="s">
        <v>31</v>
      </c>
    </row>
    <row r="2177" spans="1:11" ht="42" customHeight="1">
      <c r="A2177" s="2" t="s">
        <v>5204</v>
      </c>
      <c r="B2177" s="2" t="s">
        <v>5204</v>
      </c>
      <c r="C2177" s="2" t="s">
        <v>72</v>
      </c>
      <c r="D2177" s="2" t="s">
        <v>18</v>
      </c>
      <c r="E2177" s="5">
        <v>-27440</v>
      </c>
      <c r="F2177" s="3" t="s">
        <v>127</v>
      </c>
      <c r="G2177" s="3" t="s">
        <v>128</v>
      </c>
      <c r="H2177" s="2" t="s">
        <v>29</v>
      </c>
      <c r="I2177" s="2" t="s">
        <v>5225</v>
      </c>
      <c r="J2177" s="3" t="str">
        <f>HYPERLINK("https://www.boe.es/gazeta/dias/1824/11/13/pdfs/GMD-1824-144.pdf#page=3","Abrir facsímil")</f>
        <v>Abrir facsímil</v>
      </c>
      <c r="K2177" s="3" t="s">
        <v>31</v>
      </c>
    </row>
    <row r="2178" spans="1:11" ht="42" customHeight="1">
      <c r="A2178" s="2" t="s">
        <v>5204</v>
      </c>
      <c r="B2178" s="2" t="s">
        <v>5204</v>
      </c>
      <c r="C2178" s="2" t="s">
        <v>34</v>
      </c>
      <c r="D2178" s="2" t="s">
        <v>35</v>
      </c>
      <c r="E2178" s="5">
        <v>-27440</v>
      </c>
      <c r="F2178" s="3" t="s">
        <v>127</v>
      </c>
      <c r="G2178" s="3" t="s">
        <v>90</v>
      </c>
      <c r="H2178" s="2" t="s">
        <v>29</v>
      </c>
      <c r="I2178" s="2" t="s">
        <v>5226</v>
      </c>
      <c r="J2178" s="3" t="str">
        <f>HYPERLINK("https://www.boe.es/gazeta/dias/1824/11/13/pdfs/GMD-1824-144.pdf#page=2","Abrir facsímil")</f>
        <v>Abrir facsímil</v>
      </c>
      <c r="K2178" s="3" t="s">
        <v>31</v>
      </c>
    </row>
    <row r="2179" spans="1:11" ht="42" customHeight="1">
      <c r="A2179" s="2" t="s">
        <v>5204</v>
      </c>
      <c r="B2179" s="2" t="s">
        <v>5204</v>
      </c>
      <c r="C2179" s="2" t="s">
        <v>17</v>
      </c>
      <c r="D2179" s="2" t="s">
        <v>18</v>
      </c>
      <c r="E2179" s="5">
        <v>-27419</v>
      </c>
      <c r="F2179" s="3" t="s">
        <v>1180</v>
      </c>
      <c r="G2179" s="3" t="s">
        <v>104</v>
      </c>
      <c r="H2179" s="2" t="s">
        <v>29</v>
      </c>
      <c r="I2179" s="2" t="s">
        <v>5227</v>
      </c>
      <c r="J2179" s="3" t="str">
        <f>HYPERLINK("https://www.boe.es/gazeta/dias/1824/12/04/pdfs/GMD-1824-153.pdf#page=1","Abrir facsímil")</f>
        <v>Abrir facsímil</v>
      </c>
      <c r="K2179" s="3" t="s">
        <v>31</v>
      </c>
    </row>
    <row r="2180" spans="1:11" ht="42" customHeight="1">
      <c r="A2180" s="2" t="s">
        <v>5204</v>
      </c>
      <c r="B2180" s="2" t="s">
        <v>5204</v>
      </c>
      <c r="C2180" s="2" t="s">
        <v>54</v>
      </c>
      <c r="D2180" s="2" t="s">
        <v>55</v>
      </c>
      <c r="E2180" s="5">
        <v>-27414</v>
      </c>
      <c r="F2180" s="3" t="s">
        <v>179</v>
      </c>
      <c r="G2180" s="3" t="s">
        <v>37</v>
      </c>
      <c r="H2180" s="2" t="s">
        <v>29</v>
      </c>
      <c r="I2180" s="2" t="s">
        <v>5228</v>
      </c>
      <c r="J2180" s="3" t="str">
        <f>HYPERLINK("https://www.boe.es/gazeta/dias/1824/12/09/pdfs/GMD-1824-155.pdf#page=3","Abrir facsímil")</f>
        <v>Abrir facsímil</v>
      </c>
      <c r="K2180" s="3" t="s">
        <v>31</v>
      </c>
    </row>
    <row r="2181" spans="1:11" ht="42" customHeight="1">
      <c r="A2181" s="2" t="s">
        <v>5229</v>
      </c>
      <c r="B2181" s="2" t="s">
        <v>5230</v>
      </c>
      <c r="C2181" s="2" t="s">
        <v>54</v>
      </c>
      <c r="D2181" s="2" t="s">
        <v>55</v>
      </c>
      <c r="E2181" s="5">
        <v>-27598</v>
      </c>
      <c r="F2181" s="3" t="s">
        <v>937</v>
      </c>
      <c r="G2181" s="3" t="s">
        <v>28</v>
      </c>
      <c r="H2181" s="2" t="s">
        <v>29</v>
      </c>
      <c r="I2181" s="2" t="s">
        <v>5231</v>
      </c>
      <c r="J2181" s="3" t="str">
        <f>HYPERLINK("https://www.boe.es/gazeta/dias/1824/06/08/pdfs/GMD-1824-73.pdf#page=4","Abrir facsímil")</f>
        <v>Abrir facsímil</v>
      </c>
      <c r="K2181" s="3" t="s">
        <v>31</v>
      </c>
    </row>
    <row r="2182" spans="1:11" ht="42" customHeight="1">
      <c r="A2182" s="2" t="s">
        <v>5232</v>
      </c>
      <c r="B2182" s="2" t="s">
        <v>5233</v>
      </c>
      <c r="C2182" s="2" t="s">
        <v>26</v>
      </c>
      <c r="D2182" s="2" t="s">
        <v>18</v>
      </c>
      <c r="E2182" s="5">
        <v>-27419</v>
      </c>
      <c r="F2182" s="3" t="s">
        <v>1180</v>
      </c>
      <c r="G2182" s="3" t="s">
        <v>28</v>
      </c>
      <c r="H2182" s="2" t="s">
        <v>29</v>
      </c>
      <c r="I2182" s="2" t="s">
        <v>5234</v>
      </c>
      <c r="J2182" s="3" t="str">
        <f>HYPERLINK("https://www.boe.es/gazeta/dias/1824/12/04/pdfs/GMD-1824-153.pdf#page=4","Abrir facsímil")</f>
        <v>Abrir facsímil</v>
      </c>
      <c r="K2182" s="3" t="s">
        <v>31</v>
      </c>
    </row>
    <row r="2183" spans="1:11" ht="42" customHeight="1">
      <c r="A2183" s="2" t="s">
        <v>5235</v>
      </c>
      <c r="B2183" s="2" t="s">
        <v>5236</v>
      </c>
      <c r="C2183" s="2" t="s">
        <v>34</v>
      </c>
      <c r="D2183" s="2" t="s">
        <v>35</v>
      </c>
      <c r="E2183" s="5">
        <v>-27407</v>
      </c>
      <c r="F2183" s="3" t="s">
        <v>254</v>
      </c>
      <c r="G2183" s="3" t="s">
        <v>28</v>
      </c>
      <c r="H2183" s="2" t="s">
        <v>29</v>
      </c>
      <c r="I2183" s="2" t="s">
        <v>5237</v>
      </c>
      <c r="J2183" s="3" t="str">
        <f>HYPERLINK("https://www.boe.es/gazeta/dias/1824/12/16/pdfs/GMD-1824-158.pdf#page=4","Abrir facsímil")</f>
        <v>Abrir facsímil</v>
      </c>
      <c r="K2183" s="3" t="s">
        <v>31</v>
      </c>
    </row>
    <row r="2184" spans="1:11" ht="42" customHeight="1">
      <c r="A2184" s="2" t="s">
        <v>5238</v>
      </c>
      <c r="B2184" s="2" t="s">
        <v>5239</v>
      </c>
      <c r="C2184" s="2" t="s">
        <v>54</v>
      </c>
      <c r="D2184" s="2" t="s">
        <v>55</v>
      </c>
      <c r="E2184" s="5">
        <v>-27489</v>
      </c>
      <c r="F2184" s="3" t="s">
        <v>59</v>
      </c>
      <c r="G2184" s="3" t="s">
        <v>28</v>
      </c>
      <c r="H2184" s="2" t="s">
        <v>29</v>
      </c>
      <c r="I2184" s="2" t="s">
        <v>5240</v>
      </c>
      <c r="J2184" s="3" t="str">
        <f>HYPERLINK("https://www.boe.es/gazeta/dias/1824/09/25/pdfs/GMD-1824-123.pdf#page=4","Abrir facsímil")</f>
        <v>Abrir facsímil</v>
      </c>
      <c r="K2184" s="3" t="s">
        <v>31</v>
      </c>
    </row>
    <row r="2185" spans="1:11" ht="42" customHeight="1">
      <c r="A2185" s="2" t="s">
        <v>5241</v>
      </c>
      <c r="B2185" s="2" t="s">
        <v>5241</v>
      </c>
      <c r="C2185" s="2" t="s">
        <v>54</v>
      </c>
      <c r="D2185" s="2" t="s">
        <v>55</v>
      </c>
      <c r="E2185" s="5">
        <v>-27573</v>
      </c>
      <c r="F2185" s="3" t="s">
        <v>390</v>
      </c>
      <c r="G2185" s="3" t="s">
        <v>37</v>
      </c>
      <c r="H2185" s="2" t="s">
        <v>29</v>
      </c>
      <c r="I2185" s="2" t="s">
        <v>5242</v>
      </c>
      <c r="J2185" s="3" t="str">
        <f>HYPERLINK("https://www.boe.es/gazeta/dias/1824/07/03/pdfs/GMD-1824-84.pdf#page=3","Abrir facsímil")</f>
        <v>Abrir facsímil</v>
      </c>
      <c r="K2185" s="3" t="s">
        <v>31</v>
      </c>
    </row>
    <row r="2186" spans="1:11" ht="42" customHeight="1">
      <c r="A2186" s="2" t="s">
        <v>5243</v>
      </c>
      <c r="B2186" s="2" t="s">
        <v>5243</v>
      </c>
      <c r="C2186" s="2" t="s">
        <v>54</v>
      </c>
      <c r="D2186" s="2" t="s">
        <v>55</v>
      </c>
      <c r="E2186" s="5">
        <v>-27463</v>
      </c>
      <c r="F2186" s="3" t="s">
        <v>409</v>
      </c>
      <c r="G2186" s="3" t="s">
        <v>28</v>
      </c>
      <c r="H2186" s="2" t="s">
        <v>29</v>
      </c>
      <c r="I2186" s="2" t="s">
        <v>5244</v>
      </c>
      <c r="J2186" s="3" t="str">
        <f>HYPERLINK("https://www.boe.es/gazeta/dias/1824/10/21/pdfs/GMD-1824-134.pdf#page=4","Abrir facsímil")</f>
        <v>Abrir facsímil</v>
      </c>
      <c r="K2186" s="3" t="s">
        <v>31</v>
      </c>
    </row>
    <row r="2187" spans="1:11" ht="42" customHeight="1">
      <c r="A2187" s="2" t="s">
        <v>5243</v>
      </c>
      <c r="B2187" s="2" t="s">
        <v>5243</v>
      </c>
      <c r="C2187" s="2" t="s">
        <v>54</v>
      </c>
      <c r="D2187" s="2" t="s">
        <v>55</v>
      </c>
      <c r="E2187" s="5">
        <v>-27430</v>
      </c>
      <c r="F2187" s="3" t="s">
        <v>699</v>
      </c>
      <c r="G2187" s="3" t="s">
        <v>28</v>
      </c>
      <c r="H2187" s="2" t="s">
        <v>29</v>
      </c>
      <c r="I2187" s="2" t="s">
        <v>5245</v>
      </c>
      <c r="J2187" s="3" t="str">
        <f>HYPERLINK("https://www.boe.es/gazeta/dias/1824/11/23/pdfs/GMD-1824-148.pdf#page=4","Abrir facsímil")</f>
        <v>Abrir facsímil</v>
      </c>
      <c r="K2187" s="3" t="s">
        <v>31</v>
      </c>
    </row>
    <row r="2188" spans="1:11" ht="42" customHeight="1">
      <c r="A2188" s="2" t="s">
        <v>5246</v>
      </c>
      <c r="B2188" s="2" t="s">
        <v>5247</v>
      </c>
      <c r="C2188" s="2" t="s">
        <v>54</v>
      </c>
      <c r="D2188" s="2" t="s">
        <v>55</v>
      </c>
      <c r="E2188" s="5">
        <v>-27433</v>
      </c>
      <c r="F2188" s="3" t="s">
        <v>742</v>
      </c>
      <c r="G2188" s="3" t="s">
        <v>28</v>
      </c>
      <c r="H2188" s="2" t="s">
        <v>29</v>
      </c>
      <c r="I2188" s="2" t="s">
        <v>5248</v>
      </c>
      <c r="J2188" s="3" t="str">
        <f>HYPERLINK("https://www.boe.es/gazeta/dias/1824/11/20/pdfs/GMD-1824-147.pdf#page=4","Abrir facsímil")</f>
        <v>Abrir facsímil</v>
      </c>
      <c r="K2188" s="3" t="s">
        <v>31</v>
      </c>
    </row>
    <row r="2189" spans="1:11" ht="42" customHeight="1">
      <c r="A2189" s="2" t="s">
        <v>5249</v>
      </c>
      <c r="B2189" s="2" t="s">
        <v>5249</v>
      </c>
      <c r="C2189" s="2" t="s">
        <v>49</v>
      </c>
      <c r="D2189" s="2" t="s">
        <v>18</v>
      </c>
      <c r="E2189" s="5">
        <v>-27617</v>
      </c>
      <c r="F2189" s="3" t="s">
        <v>1163</v>
      </c>
      <c r="G2189" s="3" t="s">
        <v>104</v>
      </c>
      <c r="H2189" s="2" t="s">
        <v>29</v>
      </c>
      <c r="I2189" s="2" t="s">
        <v>5250</v>
      </c>
      <c r="J2189" s="3" t="str">
        <f>HYPERLINK("https://www.boe.es/gazeta/dias/1824/05/20/pdfs/GMD-1824-65.pdf#page=1","Abrir facsímil")</f>
        <v>Abrir facsímil</v>
      </c>
      <c r="K2189" s="3" t="s">
        <v>31</v>
      </c>
    </row>
    <row r="2190" spans="1:11" ht="42" customHeight="1">
      <c r="A2190" s="2" t="s">
        <v>5251</v>
      </c>
      <c r="B2190" s="2" t="s">
        <v>5252</v>
      </c>
      <c r="C2190" s="2" t="s">
        <v>72</v>
      </c>
      <c r="D2190" s="2" t="s">
        <v>18</v>
      </c>
      <c r="E2190" s="5">
        <v>-27407</v>
      </c>
      <c r="F2190" s="3" t="s">
        <v>254</v>
      </c>
      <c r="G2190" s="3" t="s">
        <v>37</v>
      </c>
      <c r="H2190" s="2" t="s">
        <v>29</v>
      </c>
      <c r="I2190" s="2" t="s">
        <v>5253</v>
      </c>
      <c r="J2190" s="3" t="str">
        <f>HYPERLINK("https://www.boe.es/gazeta/dias/1824/12/16/pdfs/GMD-1824-158.pdf#page=3","Abrir facsímil")</f>
        <v>Abrir facsímil</v>
      </c>
      <c r="K2190" s="3" t="s">
        <v>31</v>
      </c>
    </row>
    <row r="2191" spans="1:11" ht="42" customHeight="1">
      <c r="A2191" s="2" t="s">
        <v>5254</v>
      </c>
      <c r="B2191" s="2" t="s">
        <v>5254</v>
      </c>
      <c r="C2191" s="2" t="s">
        <v>34</v>
      </c>
      <c r="D2191" s="2" t="s">
        <v>35</v>
      </c>
      <c r="E2191" s="5">
        <v>-27624</v>
      </c>
      <c r="F2191" s="3" t="s">
        <v>354</v>
      </c>
      <c r="G2191" s="3" t="s">
        <v>90</v>
      </c>
      <c r="H2191" s="2" t="s">
        <v>29</v>
      </c>
      <c r="I2191" s="2" t="s">
        <v>5255</v>
      </c>
      <c r="J2191" s="3" t="str">
        <f>HYPERLINK("https://www.boe.es/gazeta/dias/1824/05/13/pdfs/GMD-1824-61.pdf#page=2","Abrir facsímil")</f>
        <v>Abrir facsímil</v>
      </c>
      <c r="K2191" s="3" t="s">
        <v>31</v>
      </c>
    </row>
    <row r="2192" spans="1:11" ht="42" customHeight="1">
      <c r="A2192" s="2" t="s">
        <v>5254</v>
      </c>
      <c r="B2192" s="2" t="s">
        <v>5254</v>
      </c>
      <c r="C2192" s="2" t="s">
        <v>34</v>
      </c>
      <c r="D2192" s="2" t="s">
        <v>35</v>
      </c>
      <c r="E2192" s="5">
        <v>-27582</v>
      </c>
      <c r="F2192" s="3" t="s">
        <v>123</v>
      </c>
      <c r="G2192" s="3" t="s">
        <v>90</v>
      </c>
      <c r="H2192" s="2" t="s">
        <v>29</v>
      </c>
      <c r="I2192" s="2" t="s">
        <v>5256</v>
      </c>
      <c r="J2192" s="3" t="str">
        <f>HYPERLINK("https://www.boe.es/gazeta/dias/1824/06/24/pdfs/GMD-1824-80.pdf#page=2","Abrir facsímil")</f>
        <v>Abrir facsímil</v>
      </c>
      <c r="K2192" s="3" t="s">
        <v>31</v>
      </c>
    </row>
    <row r="2193" spans="1:11" ht="42" customHeight="1">
      <c r="A2193" s="2" t="s">
        <v>5257</v>
      </c>
      <c r="B2193" s="2" t="s">
        <v>5257</v>
      </c>
      <c r="C2193" s="2" t="s">
        <v>17</v>
      </c>
      <c r="D2193" s="2" t="s">
        <v>18</v>
      </c>
      <c r="E2193" s="5">
        <v>-27535</v>
      </c>
      <c r="F2193" s="3" t="s">
        <v>715</v>
      </c>
      <c r="G2193" s="3" t="s">
        <v>37</v>
      </c>
      <c r="H2193" s="2" t="s">
        <v>29</v>
      </c>
      <c r="I2193" s="2" t="s">
        <v>5258</v>
      </c>
      <c r="J2193" s="3" t="str">
        <f>HYPERLINK("https://www.boe.es/gazeta/dias/1824/08/10/pdfs/GMD-1824-100.pdf#page=3","Abrir facsímil")</f>
        <v>Abrir facsímil</v>
      </c>
      <c r="K2193" s="3" t="s">
        <v>31</v>
      </c>
    </row>
    <row r="2194" spans="1:11" ht="42" customHeight="1">
      <c r="A2194" s="2" t="s">
        <v>5254</v>
      </c>
      <c r="B2194" s="2" t="s">
        <v>5254</v>
      </c>
      <c r="C2194" s="2" t="s">
        <v>54</v>
      </c>
      <c r="D2194" s="2" t="s">
        <v>55</v>
      </c>
      <c r="E2194" s="5">
        <v>-27479</v>
      </c>
      <c r="F2194" s="3" t="s">
        <v>1723</v>
      </c>
      <c r="G2194" s="3" t="s">
        <v>1724</v>
      </c>
      <c r="H2194" s="2" t="s">
        <v>29</v>
      </c>
      <c r="I2194" s="2" t="s">
        <v>5259</v>
      </c>
      <c r="J2194" s="3" t="str">
        <f>HYPERLINK("https://www.boe.es/gazeta/dias/1824/10/05/pdfs/GMD-1824-127.pdf#page=3","Abrir facsímil")</f>
        <v>Abrir facsímil</v>
      </c>
      <c r="K2194" s="3" t="s">
        <v>31</v>
      </c>
    </row>
    <row r="2195" spans="1:11" ht="42" customHeight="1">
      <c r="A2195" s="2" t="s">
        <v>5260</v>
      </c>
      <c r="B2195" s="2" t="s">
        <v>5261</v>
      </c>
      <c r="C2195" s="2" t="s">
        <v>54</v>
      </c>
      <c r="D2195" s="2" t="s">
        <v>55</v>
      </c>
      <c r="E2195" s="5">
        <v>-27622</v>
      </c>
      <c r="F2195" s="3" t="s">
        <v>2440</v>
      </c>
      <c r="G2195" s="3" t="s">
        <v>37</v>
      </c>
      <c r="H2195" s="2" t="s">
        <v>29</v>
      </c>
      <c r="I2195" s="2" t="s">
        <v>5262</v>
      </c>
      <c r="J2195" s="3" t="str">
        <f>HYPERLINK("https://www.boe.es/gazeta/dias/1824/05/15/pdfs/GMD-1824-62.pdf#page=3","Abrir facsímil")</f>
        <v>Abrir facsímil</v>
      </c>
      <c r="K2195" s="3" t="s">
        <v>31</v>
      </c>
    </row>
    <row r="2196" spans="1:11" ht="42" customHeight="1">
      <c r="A2196" s="2" t="s">
        <v>5263</v>
      </c>
      <c r="B2196" s="2" t="s">
        <v>5263</v>
      </c>
      <c r="C2196" s="2" t="s">
        <v>54</v>
      </c>
      <c r="D2196" s="2" t="s">
        <v>55</v>
      </c>
      <c r="E2196" s="5">
        <v>-27729</v>
      </c>
      <c r="F2196" s="3" t="s">
        <v>573</v>
      </c>
      <c r="G2196" s="3" t="s">
        <v>90</v>
      </c>
      <c r="H2196" s="2" t="s">
        <v>29</v>
      </c>
      <c r="I2196" s="2" t="s">
        <v>5264</v>
      </c>
      <c r="J2196" s="3" t="str">
        <f>HYPERLINK("https://www.boe.es/gazeta/dias/1824/01/29/pdfs/GMD-1824-13.pdf#page=2","Abrir facsímil")</f>
        <v>Abrir facsímil</v>
      </c>
      <c r="K2196" s="3" t="s">
        <v>31</v>
      </c>
    </row>
    <row r="2197" spans="1:11" ht="42" customHeight="1">
      <c r="A2197" s="2" t="s">
        <v>5263</v>
      </c>
      <c r="B2197" s="2" t="s">
        <v>5263</v>
      </c>
      <c r="C2197" s="2" t="s">
        <v>54</v>
      </c>
      <c r="D2197" s="2" t="s">
        <v>55</v>
      </c>
      <c r="E2197" s="5">
        <v>-27517</v>
      </c>
      <c r="F2197" s="3" t="s">
        <v>173</v>
      </c>
      <c r="G2197" s="3" t="s">
        <v>2754</v>
      </c>
      <c r="H2197" s="2" t="s">
        <v>29</v>
      </c>
      <c r="I2197" s="2" t="s">
        <v>5265</v>
      </c>
      <c r="J2197" s="3" t="str">
        <f>HYPERLINK("https://www.boe.es/gazeta/dias/1824/08/28/pdfs/GMD-1824-110.pdf#page=1","Abrir facsímil")</f>
        <v>Abrir facsímil</v>
      </c>
      <c r="K2197" s="3" t="s">
        <v>31</v>
      </c>
    </row>
    <row r="2198" spans="1:11" ht="42" customHeight="1">
      <c r="A2198" s="2" t="s">
        <v>5266</v>
      </c>
      <c r="B2198" s="2" t="s">
        <v>5267</v>
      </c>
      <c r="C2198" s="2" t="s">
        <v>34</v>
      </c>
      <c r="D2198" s="2" t="s">
        <v>35</v>
      </c>
      <c r="E2198" s="5">
        <v>-27629</v>
      </c>
      <c r="F2198" s="3" t="s">
        <v>429</v>
      </c>
      <c r="G2198" s="3" t="s">
        <v>28</v>
      </c>
      <c r="H2198" s="2" t="s">
        <v>29</v>
      </c>
      <c r="I2198" s="2" t="s">
        <v>5268</v>
      </c>
      <c r="J2198" s="3" t="str">
        <f>HYPERLINK("https://www.boe.es/gazeta/dias/1824/05/08/pdfs/GMD-1824-59.pdf#page=4","Abrir facsímil")</f>
        <v>Abrir facsímil</v>
      </c>
      <c r="K2198" s="3" t="s">
        <v>31</v>
      </c>
    </row>
    <row r="2199" spans="1:11" ht="42" customHeight="1">
      <c r="A2199" s="2" t="s">
        <v>5269</v>
      </c>
      <c r="B2199" s="2" t="s">
        <v>5270</v>
      </c>
      <c r="C2199" s="2" t="s">
        <v>17</v>
      </c>
      <c r="D2199" s="2" t="s">
        <v>18</v>
      </c>
      <c r="E2199" s="5">
        <v>-27512</v>
      </c>
      <c r="F2199" s="3" t="s">
        <v>36</v>
      </c>
      <c r="G2199" s="3" t="s">
        <v>37</v>
      </c>
      <c r="H2199" s="2" t="s">
        <v>29</v>
      </c>
      <c r="I2199" s="2" t="s">
        <v>5271</v>
      </c>
      <c r="J2199" s="3" t="str">
        <f>HYPERLINK("https://www.boe.es/gazeta/dias/1824/09/02/pdfs/GMD-1824-113.pdf#page=3","Abrir facsímil")</f>
        <v>Abrir facsímil</v>
      </c>
      <c r="K2199" s="3" t="s">
        <v>31</v>
      </c>
    </row>
    <row r="2200" spans="1:11" ht="42" customHeight="1">
      <c r="A2200" s="2" t="s">
        <v>5272</v>
      </c>
      <c r="B2200" s="2" t="s">
        <v>5273</v>
      </c>
      <c r="C2200" s="2" t="s">
        <v>54</v>
      </c>
      <c r="D2200" s="2" t="s">
        <v>55</v>
      </c>
      <c r="E2200" s="5">
        <v>-27727</v>
      </c>
      <c r="F2200" s="3" t="s">
        <v>452</v>
      </c>
      <c r="G2200" s="3" t="s">
        <v>28</v>
      </c>
      <c r="H2200" s="2" t="s">
        <v>29</v>
      </c>
      <c r="I2200" s="2" t="s">
        <v>5274</v>
      </c>
      <c r="J2200" s="3" t="str">
        <f>HYPERLINK("https://www.boe.es/gazeta/dias/1824/01/31/pdfs/GMD-1824-14.pdf#page=4","Abrir facsímil")</f>
        <v>Abrir facsímil</v>
      </c>
      <c r="K2200" s="3" t="s">
        <v>31</v>
      </c>
    </row>
    <row r="2201" spans="1:11" ht="42" customHeight="1">
      <c r="A2201" s="2" t="s">
        <v>5272</v>
      </c>
      <c r="B2201" s="2" t="s">
        <v>5273</v>
      </c>
      <c r="C2201" s="2" t="s">
        <v>34</v>
      </c>
      <c r="D2201" s="2" t="s">
        <v>35</v>
      </c>
      <c r="E2201" s="5">
        <v>-27582</v>
      </c>
      <c r="F2201" s="3" t="s">
        <v>123</v>
      </c>
      <c r="G2201" s="3" t="s">
        <v>28</v>
      </c>
      <c r="H2201" s="2" t="s">
        <v>29</v>
      </c>
      <c r="I2201" s="2" t="s">
        <v>5275</v>
      </c>
      <c r="J2201" s="3" t="str">
        <f>HYPERLINK("https://www.boe.es/gazeta/dias/1824/06/24/pdfs/GMD-1824-80.pdf#page=4","Abrir facsímil")</f>
        <v>Abrir facsímil</v>
      </c>
      <c r="K2201" s="3" t="s">
        <v>31</v>
      </c>
    </row>
    <row r="2202" spans="1:11" ht="42" customHeight="1">
      <c r="A2202" s="2" t="s">
        <v>5276</v>
      </c>
      <c r="B2202" s="2" t="s">
        <v>5277</v>
      </c>
      <c r="C2202" s="2" t="s">
        <v>34</v>
      </c>
      <c r="D2202" s="2" t="s">
        <v>35</v>
      </c>
      <c r="E2202" s="5">
        <v>-27685</v>
      </c>
      <c r="F2202" s="3" t="s">
        <v>50</v>
      </c>
      <c r="G2202" s="3" t="s">
        <v>28</v>
      </c>
      <c r="H2202" s="2" t="s">
        <v>21</v>
      </c>
      <c r="I2202" s="2" t="s">
        <v>5278</v>
      </c>
      <c r="J2202" s="3" t="str">
        <f>HYPERLINK("https://www.boe.es/gazeta/dias/1824/03/13/pdfs/GMD-1824-33.pdf#page=4","Abrir facsímil")</f>
        <v>Abrir facsímil</v>
      </c>
      <c r="K2202" s="3" t="s">
        <v>23</v>
      </c>
    </row>
    <row r="2203" spans="1:11" ht="42" customHeight="1">
      <c r="A2203" s="2" t="s">
        <v>5279</v>
      </c>
      <c r="B2203" s="2" t="s">
        <v>5280</v>
      </c>
      <c r="C2203" s="2" t="s">
        <v>54</v>
      </c>
      <c r="D2203" s="2" t="s">
        <v>55</v>
      </c>
      <c r="E2203" s="5">
        <v>-27393</v>
      </c>
      <c r="F2203" s="3" t="s">
        <v>148</v>
      </c>
      <c r="G2203" s="3" t="s">
        <v>37</v>
      </c>
      <c r="H2203" s="2" t="s">
        <v>29</v>
      </c>
      <c r="I2203" s="2" t="s">
        <v>5281</v>
      </c>
      <c r="J2203" s="3" t="str">
        <f>HYPERLINK("https://www.boe.es/gazeta/dias/1824/12/30/pdfs/GMD-1824-164.pdf#page=3","Abrir facsímil")</f>
        <v>Abrir facsímil</v>
      </c>
      <c r="K2203" s="3" t="s">
        <v>31</v>
      </c>
    </row>
    <row r="2204" spans="1:11" ht="42" customHeight="1">
      <c r="A2204" s="2" t="s">
        <v>5282</v>
      </c>
      <c r="B2204" s="2" t="s">
        <v>5283</v>
      </c>
      <c r="C2204" s="2" t="s">
        <v>54</v>
      </c>
      <c r="D2204" s="2" t="s">
        <v>55</v>
      </c>
      <c r="E2204" s="5">
        <v>-27547</v>
      </c>
      <c r="F2204" s="3" t="s">
        <v>156</v>
      </c>
      <c r="G2204" s="3" t="s">
        <v>28</v>
      </c>
      <c r="H2204" s="2" t="s">
        <v>29</v>
      </c>
      <c r="I2204" s="2" t="s">
        <v>5284</v>
      </c>
      <c r="J2204" s="3" t="str">
        <f>HYPERLINK("https://www.boe.es/gazeta/dias/1824/07/29/pdfs/GMD-1824-95.pdf#page=4","Abrir facsímil")</f>
        <v>Abrir facsímil</v>
      </c>
      <c r="K2204" s="3" t="s">
        <v>31</v>
      </c>
    </row>
    <row r="2205" spans="1:11" ht="42" customHeight="1">
      <c r="A2205" s="2" t="s">
        <v>5285</v>
      </c>
      <c r="B2205" s="2" t="s">
        <v>5285</v>
      </c>
      <c r="C2205" s="2" t="s">
        <v>54</v>
      </c>
      <c r="D2205" s="2" t="s">
        <v>55</v>
      </c>
      <c r="E2205" s="5">
        <v>-27393</v>
      </c>
      <c r="F2205" s="3" t="s">
        <v>148</v>
      </c>
      <c r="G2205" s="3" t="s">
        <v>37</v>
      </c>
      <c r="H2205" s="2" t="s">
        <v>29</v>
      </c>
      <c r="I2205" s="2" t="s">
        <v>5286</v>
      </c>
      <c r="J2205" s="3" t="str">
        <f>HYPERLINK("https://www.boe.es/gazeta/dias/1824/12/30/pdfs/GMD-1824-164.pdf#page=3","Abrir facsímil")</f>
        <v>Abrir facsímil</v>
      </c>
      <c r="K2205" s="3" t="s">
        <v>31</v>
      </c>
    </row>
    <row r="2206" spans="1:11" ht="42" customHeight="1">
      <c r="A2206" s="2" t="s">
        <v>5287</v>
      </c>
      <c r="B2206" s="2" t="s">
        <v>5288</v>
      </c>
      <c r="C2206" s="2" t="s">
        <v>54</v>
      </c>
      <c r="D2206" s="2" t="s">
        <v>55</v>
      </c>
      <c r="E2206" s="5">
        <v>-27493</v>
      </c>
      <c r="F2206" s="3" t="s">
        <v>63</v>
      </c>
      <c r="G2206" s="3" t="s">
        <v>64</v>
      </c>
      <c r="H2206" s="2" t="s">
        <v>29</v>
      </c>
      <c r="I2206" s="2" t="s">
        <v>5289</v>
      </c>
      <c r="J2206" s="3" t="str">
        <f>HYPERLINK("https://www.boe.es/gazeta/dias/1824/09/21/pdfs/GMD-1824-121.pdf#page=3","Abrir facsímil")</f>
        <v>Abrir facsímil</v>
      </c>
      <c r="K2206" s="3" t="s">
        <v>31</v>
      </c>
    </row>
    <row r="2207" spans="1:11" ht="42" customHeight="1">
      <c r="A2207" s="2" t="s">
        <v>5290</v>
      </c>
      <c r="B2207" s="2" t="s">
        <v>5291</v>
      </c>
      <c r="C2207" s="2" t="s">
        <v>17</v>
      </c>
      <c r="D2207" s="2" t="s">
        <v>18</v>
      </c>
      <c r="E2207" s="5">
        <v>-27724</v>
      </c>
      <c r="F2207" s="3" t="s">
        <v>708</v>
      </c>
      <c r="G2207" s="3" t="s">
        <v>1475</v>
      </c>
      <c r="H2207" s="2" t="s">
        <v>21</v>
      </c>
      <c r="I2207" s="2" t="s">
        <v>5292</v>
      </c>
      <c r="J2207" s="3" t="str">
        <f>HYPERLINK("https://www.boe.es/gazeta/dias/1824/02/03/pdfs/GMD-1824-16.pdf#page=4","Abrir facsímil")</f>
        <v>Abrir facsímil</v>
      </c>
      <c r="K2207" s="3" t="s">
        <v>23</v>
      </c>
    </row>
    <row r="2208" spans="1:11" ht="42" customHeight="1">
      <c r="A2208" s="2" t="s">
        <v>5293</v>
      </c>
      <c r="B2208" s="2" t="s">
        <v>5294</v>
      </c>
      <c r="C2208" s="2" t="s">
        <v>54</v>
      </c>
      <c r="D2208" s="2" t="s">
        <v>55</v>
      </c>
      <c r="E2208" s="5">
        <v>-27493</v>
      </c>
      <c r="F2208" s="3" t="s">
        <v>63</v>
      </c>
      <c r="G2208" s="3" t="s">
        <v>1488</v>
      </c>
      <c r="H2208" s="2" t="s">
        <v>29</v>
      </c>
      <c r="I2208" s="2" t="s">
        <v>5295</v>
      </c>
      <c r="J2208" s="3" t="str">
        <f>HYPERLINK("https://www.boe.es/gazeta/dias/1824/09/21/pdfs/GMD-1824-121.pdf#page=4","Abrir facsímil")</f>
        <v>Abrir facsímil</v>
      </c>
      <c r="K2208" s="3" t="s">
        <v>31</v>
      </c>
    </row>
    <row r="2209" spans="1:11" ht="42" customHeight="1">
      <c r="A2209" s="2" t="s">
        <v>5296</v>
      </c>
      <c r="B2209" s="2" t="s">
        <v>5297</v>
      </c>
      <c r="C2209" s="2" t="s">
        <v>54</v>
      </c>
      <c r="D2209" s="2" t="s">
        <v>55</v>
      </c>
      <c r="E2209" s="5">
        <v>-27407</v>
      </c>
      <c r="F2209" s="3" t="s">
        <v>254</v>
      </c>
      <c r="G2209" s="3" t="s">
        <v>28</v>
      </c>
      <c r="H2209" s="2" t="s">
        <v>29</v>
      </c>
      <c r="I2209" s="2" t="s">
        <v>5298</v>
      </c>
      <c r="J2209" s="3" t="str">
        <f>HYPERLINK("https://www.boe.es/gazeta/dias/1824/12/16/pdfs/GMD-1824-158.pdf#page=4","Abrir facsímil")</f>
        <v>Abrir facsímil</v>
      </c>
      <c r="K2209" s="3" t="s">
        <v>31</v>
      </c>
    </row>
    <row r="2210" spans="1:11" ht="42" customHeight="1">
      <c r="A2210" s="2" t="s">
        <v>5299</v>
      </c>
      <c r="B2210" s="2" t="s">
        <v>5299</v>
      </c>
      <c r="C2210" s="2" t="s">
        <v>54</v>
      </c>
      <c r="D2210" s="2" t="s">
        <v>55</v>
      </c>
      <c r="E2210" s="5">
        <v>-27671</v>
      </c>
      <c r="F2210" s="3" t="s">
        <v>1555</v>
      </c>
      <c r="G2210" s="3" t="s">
        <v>28</v>
      </c>
      <c r="H2210" s="2" t="s">
        <v>29</v>
      </c>
      <c r="I2210" s="2" t="s">
        <v>5300</v>
      </c>
      <c r="J2210" s="3" t="str">
        <f>HYPERLINK("https://www.boe.es/gazeta/dias/1824/03/27/pdfs/GMD-1824-40.pdf#page=4","Abrir facsímil")</f>
        <v>Abrir facsímil</v>
      </c>
      <c r="K2210" s="3" t="s">
        <v>31</v>
      </c>
    </row>
    <row r="2211" spans="1:11" ht="42" customHeight="1">
      <c r="A2211" s="2" t="s">
        <v>5299</v>
      </c>
      <c r="B2211" s="2" t="s">
        <v>5299</v>
      </c>
      <c r="C2211" s="2" t="s">
        <v>54</v>
      </c>
      <c r="D2211" s="2" t="s">
        <v>55</v>
      </c>
      <c r="E2211" s="5">
        <v>-27500</v>
      </c>
      <c r="F2211" s="3" t="s">
        <v>1015</v>
      </c>
      <c r="G2211" s="3" t="s">
        <v>37</v>
      </c>
      <c r="H2211" s="2" t="s">
        <v>29</v>
      </c>
      <c r="I2211" s="2" t="s">
        <v>5301</v>
      </c>
      <c r="J2211" s="3" t="str">
        <f>HYPERLINK("https://www.boe.es/gazeta/dias/1824/09/14/pdfs/GMD-1824-118.pdf#page=3","Abrir facsímil")</f>
        <v>Abrir facsímil</v>
      </c>
      <c r="K2211" s="3" t="s">
        <v>31</v>
      </c>
    </row>
    <row r="2212" spans="1:11" ht="42" customHeight="1">
      <c r="A2212" s="2" t="s">
        <v>5302</v>
      </c>
      <c r="B2212" s="2" t="s">
        <v>5303</v>
      </c>
      <c r="C2212" s="2" t="s">
        <v>54</v>
      </c>
      <c r="D2212" s="2" t="s">
        <v>55</v>
      </c>
      <c r="E2212" s="5">
        <v>-27409</v>
      </c>
      <c r="F2212" s="3" t="s">
        <v>85</v>
      </c>
      <c r="G2212" s="3" t="s">
        <v>28</v>
      </c>
      <c r="H2212" s="2" t="s">
        <v>21</v>
      </c>
      <c r="I2212" s="2" t="s">
        <v>5304</v>
      </c>
      <c r="J2212" s="3" t="str">
        <f>HYPERLINK("https://www.boe.es/gazeta/dias/1824/12/14/pdfs/GMD-1824-157.pdf#page=4","Abrir facsímil")</f>
        <v>Abrir facsímil</v>
      </c>
      <c r="K2212" s="3" t="s">
        <v>23</v>
      </c>
    </row>
    <row r="2213" spans="1:11" ht="42" customHeight="1">
      <c r="A2213" s="2" t="s">
        <v>5305</v>
      </c>
      <c r="B2213" s="2" t="s">
        <v>5306</v>
      </c>
      <c r="C2213" s="2" t="s">
        <v>54</v>
      </c>
      <c r="D2213" s="2" t="s">
        <v>55</v>
      </c>
      <c r="E2213" s="5">
        <v>-27659</v>
      </c>
      <c r="F2213" s="3" t="s">
        <v>215</v>
      </c>
      <c r="G2213" s="3" t="s">
        <v>37</v>
      </c>
      <c r="H2213" s="2" t="s">
        <v>29</v>
      </c>
      <c r="I2213" s="2" t="s">
        <v>5307</v>
      </c>
      <c r="J2213" s="3" t="str">
        <f>HYPERLINK("https://www.boe.es/gazeta/dias/1824/04/08/pdfs/GMD-1824-46.pdf#page=3","Abrir facsímil")</f>
        <v>Abrir facsímil</v>
      </c>
      <c r="K2213" s="3" t="s">
        <v>31</v>
      </c>
    </row>
    <row r="2214" spans="1:11" ht="42" customHeight="1">
      <c r="A2214" s="2" t="s">
        <v>5308</v>
      </c>
      <c r="B2214" s="2" t="s">
        <v>5309</v>
      </c>
      <c r="C2214" s="2" t="s">
        <v>54</v>
      </c>
      <c r="D2214" s="2" t="s">
        <v>55</v>
      </c>
      <c r="E2214" s="5">
        <v>-27736</v>
      </c>
      <c r="F2214" s="3" t="s">
        <v>56</v>
      </c>
      <c r="G2214" s="3" t="s">
        <v>37</v>
      </c>
      <c r="H2214" s="2" t="s">
        <v>29</v>
      </c>
      <c r="I2214" s="2" t="s">
        <v>5310</v>
      </c>
      <c r="J2214" s="3" t="str">
        <f>HYPERLINK("https://www.boe.es/gazeta/dias/1824/01/22/pdfs/GMD-1824-10.pdf#page=3","Abrir facsímil")</f>
        <v>Abrir facsímil</v>
      </c>
      <c r="K2214" s="3" t="s">
        <v>31</v>
      </c>
    </row>
    <row r="2215" spans="1:11" ht="42" customHeight="1">
      <c r="A2215" s="2" t="s">
        <v>5311</v>
      </c>
      <c r="B2215" s="2" t="s">
        <v>5312</v>
      </c>
      <c r="C2215" s="2" t="s">
        <v>26</v>
      </c>
      <c r="D2215" s="2" t="s">
        <v>18</v>
      </c>
      <c r="E2215" s="5">
        <v>-27423</v>
      </c>
      <c r="F2215" s="3" t="s">
        <v>1300</v>
      </c>
      <c r="G2215" s="3" t="s">
        <v>104</v>
      </c>
      <c r="H2215" s="2" t="s">
        <v>29</v>
      </c>
      <c r="I2215" s="2" t="s">
        <v>5313</v>
      </c>
      <c r="J2215" s="3" t="str">
        <f>HYPERLINK("https://www.boe.es/gazeta/dias/1824/11/30/pdfs/GMD-1824-151.pdf#page=1","Abrir facsímil")</f>
        <v>Abrir facsímil</v>
      </c>
      <c r="K2215" s="3" t="s">
        <v>31</v>
      </c>
    </row>
    <row r="2216" spans="1:11" ht="42" customHeight="1">
      <c r="A2216" s="2" t="s">
        <v>5314</v>
      </c>
      <c r="B2216" s="2" t="s">
        <v>5315</v>
      </c>
      <c r="C2216" s="2" t="s">
        <v>54</v>
      </c>
      <c r="D2216" s="2" t="s">
        <v>55</v>
      </c>
      <c r="E2216" s="5">
        <v>-27489</v>
      </c>
      <c r="F2216" s="3" t="s">
        <v>59</v>
      </c>
      <c r="G2216" s="3" t="s">
        <v>28</v>
      </c>
      <c r="H2216" s="2" t="s">
        <v>29</v>
      </c>
      <c r="I2216" s="2" t="s">
        <v>5316</v>
      </c>
      <c r="J2216" s="3" t="str">
        <f>HYPERLINK("https://www.boe.es/gazeta/dias/1824/09/25/pdfs/GMD-1824-123.pdf#page=4","Abrir facsímil")</f>
        <v>Abrir facsímil</v>
      </c>
      <c r="K2216" s="3" t="s">
        <v>31</v>
      </c>
    </row>
    <row r="2217" spans="1:11" ht="42" customHeight="1">
      <c r="A2217" s="2" t="s">
        <v>5317</v>
      </c>
      <c r="B2217" s="2" t="s">
        <v>5318</v>
      </c>
      <c r="C2217" s="2" t="s">
        <v>54</v>
      </c>
      <c r="D2217" s="2" t="s">
        <v>55</v>
      </c>
      <c r="E2217" s="5">
        <v>-27409</v>
      </c>
      <c r="F2217" s="3" t="s">
        <v>85</v>
      </c>
      <c r="G2217" s="3" t="s">
        <v>28</v>
      </c>
      <c r="H2217" s="2" t="s">
        <v>29</v>
      </c>
      <c r="I2217" s="2" t="s">
        <v>5319</v>
      </c>
      <c r="J2217" s="3" t="str">
        <f>HYPERLINK("https://www.boe.es/gazeta/dias/1824/12/14/pdfs/GMD-1824-157.pdf#page=4","Abrir facsímil")</f>
        <v>Abrir facsímil</v>
      </c>
      <c r="K2217" s="3" t="s">
        <v>31</v>
      </c>
    </row>
    <row r="2218" spans="1:11" ht="42" customHeight="1">
      <c r="A2218" s="2" t="s">
        <v>5320</v>
      </c>
      <c r="B2218" s="2" t="s">
        <v>5321</v>
      </c>
      <c r="C2218" s="2" t="s">
        <v>34</v>
      </c>
      <c r="D2218" s="2" t="s">
        <v>35</v>
      </c>
      <c r="E2218" s="5">
        <v>-27610</v>
      </c>
      <c r="F2218" s="3" t="s">
        <v>586</v>
      </c>
      <c r="G2218" s="3" t="s">
        <v>37</v>
      </c>
      <c r="H2218" s="2" t="s">
        <v>21</v>
      </c>
      <c r="I2218" s="2" t="s">
        <v>5322</v>
      </c>
      <c r="J2218" s="3" t="str">
        <f>HYPERLINK("https://www.boe.es/gazeta/dias/1824/05/27/pdfs/GMD-1824-68.pdf#page=3","Abrir facsímil")</f>
        <v>Abrir facsímil</v>
      </c>
      <c r="K2218" s="3" t="s">
        <v>23</v>
      </c>
    </row>
    <row r="2219" spans="1:11" ht="42" customHeight="1">
      <c r="A2219" s="2" t="s">
        <v>5320</v>
      </c>
      <c r="B2219" s="2" t="s">
        <v>5321</v>
      </c>
      <c r="C2219" s="2" t="s">
        <v>54</v>
      </c>
      <c r="D2219" s="2" t="s">
        <v>55</v>
      </c>
      <c r="E2219" s="5">
        <v>-27517</v>
      </c>
      <c r="F2219" s="3" t="s">
        <v>173</v>
      </c>
      <c r="G2219" s="3" t="s">
        <v>28</v>
      </c>
      <c r="H2219" s="2" t="s">
        <v>21</v>
      </c>
      <c r="I2219" s="2" t="s">
        <v>5323</v>
      </c>
      <c r="J2219" s="3" t="str">
        <f>HYPERLINK("https://www.boe.es/gazeta/dias/1824/08/28/pdfs/GMD-1824-110.pdf#page=4","Abrir facsímil")</f>
        <v>Abrir facsímil</v>
      </c>
      <c r="K2219" s="3" t="s">
        <v>23</v>
      </c>
    </row>
    <row r="2220" spans="1:11" ht="42" customHeight="1">
      <c r="A2220" s="2" t="s">
        <v>5324</v>
      </c>
      <c r="B2220" s="2" t="s">
        <v>5325</v>
      </c>
      <c r="C2220" s="2" t="s">
        <v>34</v>
      </c>
      <c r="D2220" s="2" t="s">
        <v>35</v>
      </c>
      <c r="E2220" s="5">
        <v>-27409</v>
      </c>
      <c r="F2220" s="3" t="s">
        <v>85</v>
      </c>
      <c r="G2220" s="3" t="s">
        <v>28</v>
      </c>
      <c r="H2220" s="2" t="s">
        <v>21</v>
      </c>
      <c r="I2220" s="2" t="s">
        <v>5326</v>
      </c>
      <c r="J2220" s="3" t="str">
        <f>HYPERLINK("https://www.boe.es/gazeta/dias/1824/12/14/pdfs/GMD-1824-157.pdf#page=4","Abrir facsímil")</f>
        <v>Abrir facsímil</v>
      </c>
      <c r="K2220" s="3" t="s">
        <v>23</v>
      </c>
    </row>
    <row r="2221" spans="1:11" ht="42" customHeight="1">
      <c r="A2221" s="2" t="s">
        <v>5327</v>
      </c>
      <c r="B2221" s="2" t="s">
        <v>5328</v>
      </c>
      <c r="C2221" s="2" t="s">
        <v>54</v>
      </c>
      <c r="D2221" s="2" t="s">
        <v>55</v>
      </c>
      <c r="E2221" s="5">
        <v>-27468</v>
      </c>
      <c r="F2221" s="3" t="s">
        <v>1038</v>
      </c>
      <c r="G2221" s="3" t="s">
        <v>28</v>
      </c>
      <c r="H2221" s="2" t="s">
        <v>29</v>
      </c>
      <c r="I2221" s="2" t="s">
        <v>5329</v>
      </c>
      <c r="J2221" s="3" t="str">
        <f>HYPERLINK("https://www.boe.es/gazeta/dias/1824/10/16/pdfs/GMD-1824-132.pdf#page=4","Abrir facsímil")</f>
        <v>Abrir facsímil</v>
      </c>
      <c r="K2221" s="3" t="s">
        <v>31</v>
      </c>
    </row>
    <row r="2222" spans="1:11" ht="42" customHeight="1">
      <c r="A2222" s="2" t="s">
        <v>5330</v>
      </c>
      <c r="B2222" s="2" t="s">
        <v>5330</v>
      </c>
      <c r="C2222" s="2" t="s">
        <v>54</v>
      </c>
      <c r="D2222" s="2" t="s">
        <v>55</v>
      </c>
      <c r="E2222" s="5">
        <v>-27598</v>
      </c>
      <c r="F2222" s="3" t="s">
        <v>937</v>
      </c>
      <c r="G2222" s="3" t="s">
        <v>90</v>
      </c>
      <c r="H2222" s="2" t="s">
        <v>29</v>
      </c>
      <c r="I2222" s="2" t="s">
        <v>5331</v>
      </c>
      <c r="J2222" s="3" t="str">
        <f>HYPERLINK("https://www.boe.es/gazeta/dias/1824/06/08/pdfs/GMD-1824-73.pdf#page=2","Abrir facsímil")</f>
        <v>Abrir facsímil</v>
      </c>
      <c r="K2222" s="3" t="s">
        <v>31</v>
      </c>
    </row>
    <row r="2223" spans="1:11" ht="42" customHeight="1">
      <c r="A2223" s="2" t="s">
        <v>5332</v>
      </c>
      <c r="B2223" s="2" t="s">
        <v>5333</v>
      </c>
      <c r="C2223" s="2" t="s">
        <v>34</v>
      </c>
      <c r="D2223" s="2" t="s">
        <v>35</v>
      </c>
      <c r="E2223" s="5">
        <v>-27517</v>
      </c>
      <c r="F2223" s="3" t="s">
        <v>173</v>
      </c>
      <c r="G2223" s="3" t="s">
        <v>28</v>
      </c>
      <c r="H2223" s="2" t="s">
        <v>29</v>
      </c>
      <c r="I2223" s="2" t="s">
        <v>5334</v>
      </c>
      <c r="J2223" s="3" t="str">
        <f>HYPERLINK("https://www.boe.es/gazeta/dias/1824/08/28/pdfs/GMD-1824-110.pdf#page=4","Abrir facsímil")</f>
        <v>Abrir facsímil</v>
      </c>
      <c r="K2223" s="3" t="s">
        <v>31</v>
      </c>
    </row>
    <row r="2224" spans="1:11" ht="42" customHeight="1">
      <c r="A2224" s="2" t="s">
        <v>5335</v>
      </c>
      <c r="B2224" s="2" t="s">
        <v>5336</v>
      </c>
      <c r="C2224" s="2" t="s">
        <v>54</v>
      </c>
      <c r="D2224" s="2" t="s">
        <v>55</v>
      </c>
      <c r="E2224" s="5">
        <v>-27692</v>
      </c>
      <c r="F2224" s="3" t="s">
        <v>295</v>
      </c>
      <c r="G2224" s="3" t="s">
        <v>90</v>
      </c>
      <c r="H2224" s="2" t="s">
        <v>29</v>
      </c>
      <c r="I2224" s="2" t="s">
        <v>5337</v>
      </c>
      <c r="J2224" s="3" t="str">
        <f>HYPERLINK("https://www.boe.es/gazeta/dias/1824/03/06/pdfs/GMD-1824-30.pdf#page=2","Abrir facsímil")</f>
        <v>Abrir facsímil</v>
      </c>
      <c r="K2224" s="3" t="s">
        <v>31</v>
      </c>
    </row>
    <row r="2225" spans="1:11" ht="42" customHeight="1">
      <c r="A2225" s="2" t="s">
        <v>5338</v>
      </c>
      <c r="B2225" s="2" t="s">
        <v>5339</v>
      </c>
      <c r="C2225" s="2" t="s">
        <v>26</v>
      </c>
      <c r="D2225" s="2" t="s">
        <v>18</v>
      </c>
      <c r="E2225" s="5">
        <v>-27657</v>
      </c>
      <c r="F2225" s="3" t="s">
        <v>94</v>
      </c>
      <c r="G2225" s="3" t="s">
        <v>28</v>
      </c>
      <c r="H2225" s="2" t="s">
        <v>21</v>
      </c>
      <c r="I2225" s="2" t="s">
        <v>5340</v>
      </c>
      <c r="J2225" s="3" t="str">
        <f>HYPERLINK("https://www.boe.es/gazeta/dias/1824/04/10/pdfs/GMD-1824-47.pdf#page=4","Abrir facsímil")</f>
        <v>Abrir facsímil</v>
      </c>
      <c r="K2225" s="3" t="s">
        <v>23</v>
      </c>
    </row>
    <row r="2226" spans="1:11" ht="42" customHeight="1">
      <c r="A2226" s="2" t="s">
        <v>5341</v>
      </c>
      <c r="B2226" s="2" t="s">
        <v>5342</v>
      </c>
      <c r="C2226" s="2" t="s">
        <v>17</v>
      </c>
      <c r="D2226" s="2" t="s">
        <v>18</v>
      </c>
      <c r="E2226" s="5">
        <v>-27512</v>
      </c>
      <c r="F2226" s="3" t="s">
        <v>36</v>
      </c>
      <c r="G2226" s="3" t="s">
        <v>37</v>
      </c>
      <c r="H2226" s="2" t="s">
        <v>29</v>
      </c>
      <c r="I2226" s="2" t="s">
        <v>5343</v>
      </c>
      <c r="J2226" s="3" t="str">
        <f>HYPERLINK("https://www.boe.es/gazeta/dias/1824/09/02/pdfs/GMD-1824-113.pdf#page=3","Abrir facsímil")</f>
        <v>Abrir facsímil</v>
      </c>
      <c r="K2226" s="3" t="s">
        <v>31</v>
      </c>
    </row>
    <row r="2227" spans="1:11" ht="42" customHeight="1">
      <c r="A2227" s="2" t="s">
        <v>5344</v>
      </c>
      <c r="B2227" s="2" t="s">
        <v>5344</v>
      </c>
      <c r="C2227" s="2" t="s">
        <v>54</v>
      </c>
      <c r="D2227" s="2" t="s">
        <v>55</v>
      </c>
      <c r="E2227" s="5">
        <v>-27395</v>
      </c>
      <c r="F2227" s="3" t="s">
        <v>817</v>
      </c>
      <c r="G2227" s="3" t="s">
        <v>37</v>
      </c>
      <c r="H2227" s="2" t="s">
        <v>29</v>
      </c>
      <c r="I2227" s="2" t="s">
        <v>5345</v>
      </c>
      <c r="J2227" s="3" t="str">
        <f>HYPERLINK("https://www.boe.es/gazeta/dias/1824/12/28/pdfs/GMD-1824-163.pdf#page=3","Abrir facsímil")</f>
        <v>Abrir facsímil</v>
      </c>
      <c r="K2227" s="3" t="s">
        <v>31</v>
      </c>
    </row>
    <row r="2228" spans="1:11" ht="42" customHeight="1">
      <c r="A2228" s="2" t="s">
        <v>5346</v>
      </c>
      <c r="B2228" s="2" t="s">
        <v>5347</v>
      </c>
      <c r="C2228" s="2" t="s">
        <v>54</v>
      </c>
      <c r="D2228" s="2" t="s">
        <v>55</v>
      </c>
      <c r="E2228" s="5">
        <v>-27717</v>
      </c>
      <c r="F2228" s="3" t="s">
        <v>277</v>
      </c>
      <c r="G2228" s="3" t="s">
        <v>37</v>
      </c>
      <c r="H2228" s="2" t="s">
        <v>29</v>
      </c>
      <c r="I2228" s="2" t="s">
        <v>5348</v>
      </c>
      <c r="J2228" s="3" t="str">
        <f>HYPERLINK("https://www.boe.es/gazeta/dias/1824/02/10/pdfs/GMD-1824-19.pdf#page=3","Abrir facsímil")</f>
        <v>Abrir facsímil</v>
      </c>
      <c r="K2228" s="3" t="s">
        <v>31</v>
      </c>
    </row>
    <row r="2229" spans="1:11" ht="42" customHeight="1">
      <c r="A2229" s="2" t="s">
        <v>5349</v>
      </c>
      <c r="B2229" s="2" t="s">
        <v>5350</v>
      </c>
      <c r="C2229" s="2" t="s">
        <v>301</v>
      </c>
      <c r="D2229" s="2" t="s">
        <v>18</v>
      </c>
      <c r="E2229" s="5">
        <v>-27395</v>
      </c>
      <c r="F2229" s="3" t="s">
        <v>817</v>
      </c>
      <c r="G2229" s="3" t="s">
        <v>28</v>
      </c>
      <c r="H2229" s="2" t="s">
        <v>29</v>
      </c>
      <c r="I2229" s="2" t="s">
        <v>5351</v>
      </c>
      <c r="J2229" s="3" t="str">
        <f>HYPERLINK("https://www.boe.es/gazeta/dias/1824/12/28/pdfs/GMD-1824-163.pdf#page=4","Abrir facsímil")</f>
        <v>Abrir facsímil</v>
      </c>
      <c r="K2229" s="3" t="s">
        <v>31</v>
      </c>
    </row>
    <row r="2230" spans="1:11" ht="42" customHeight="1">
      <c r="A2230" s="2" t="s">
        <v>5352</v>
      </c>
      <c r="B2230" s="2" t="s">
        <v>5353</v>
      </c>
      <c r="C2230" s="2" t="s">
        <v>26</v>
      </c>
      <c r="D2230" s="2" t="s">
        <v>18</v>
      </c>
      <c r="E2230" s="5">
        <v>-27435</v>
      </c>
      <c r="F2230" s="3" t="s">
        <v>19</v>
      </c>
      <c r="G2230" s="3" t="s">
        <v>37</v>
      </c>
      <c r="H2230" s="2" t="s">
        <v>29</v>
      </c>
      <c r="I2230" s="2" t="s">
        <v>5354</v>
      </c>
      <c r="J2230" s="3" t="str">
        <f>HYPERLINK("https://www.boe.es/gazeta/dias/1824/11/18/pdfs/GMD-1824-146.pdf#page=3","Abrir facsímil")</f>
        <v>Abrir facsímil</v>
      </c>
      <c r="K2230" s="3" t="s">
        <v>31</v>
      </c>
    </row>
    <row r="2231" spans="1:11" ht="42" customHeight="1">
      <c r="A2231" s="2" t="s">
        <v>5355</v>
      </c>
      <c r="B2231" s="2" t="s">
        <v>5356</v>
      </c>
      <c r="C2231" s="2" t="s">
        <v>155</v>
      </c>
      <c r="D2231" s="2" t="s">
        <v>18</v>
      </c>
      <c r="E2231" s="5">
        <v>-27470</v>
      </c>
      <c r="F2231" s="3" t="s">
        <v>89</v>
      </c>
      <c r="G2231" s="3" t="s">
        <v>37</v>
      </c>
      <c r="H2231" s="2" t="s">
        <v>29</v>
      </c>
      <c r="I2231" s="2" t="s">
        <v>5357</v>
      </c>
      <c r="J2231" s="3" t="str">
        <f>HYPERLINK("https://www.boe.es/gazeta/dias/1824/10/14/pdfs/GMD-1824-131.pdf#page=3","Abrir facsímil")</f>
        <v>Abrir facsímil</v>
      </c>
      <c r="K2231" s="3" t="s">
        <v>31</v>
      </c>
    </row>
    <row r="2232" spans="1:11" ht="42" customHeight="1">
      <c r="A2232" s="2" t="s">
        <v>5358</v>
      </c>
      <c r="B2232" s="2" t="s">
        <v>5359</v>
      </c>
      <c r="C2232" s="2" t="s">
        <v>49</v>
      </c>
      <c r="D2232" s="2" t="s">
        <v>18</v>
      </c>
      <c r="E2232" s="5">
        <v>-27601</v>
      </c>
      <c r="F2232" s="3" t="s">
        <v>473</v>
      </c>
      <c r="G2232" s="3" t="s">
        <v>37</v>
      </c>
      <c r="H2232" s="2" t="s">
        <v>29</v>
      </c>
      <c r="I2232" s="2" t="s">
        <v>5360</v>
      </c>
      <c r="J2232" s="3" t="str">
        <f>HYPERLINK("https://www.boe.es/gazeta/dias/1824/06/05/pdfs/GMD-1824-72.pdf#page=3","Abrir facsímil")</f>
        <v>Abrir facsímil</v>
      </c>
      <c r="K2232" s="3" t="s">
        <v>31</v>
      </c>
    </row>
    <row r="2233" spans="1:11" ht="42" customHeight="1">
      <c r="A2233" s="2" t="s">
        <v>5361</v>
      </c>
      <c r="B2233" s="2" t="s">
        <v>5362</v>
      </c>
      <c r="C2233" s="2" t="s">
        <v>17</v>
      </c>
      <c r="D2233" s="2" t="s">
        <v>18</v>
      </c>
      <c r="E2233" s="5">
        <v>-27454</v>
      </c>
      <c r="F2233" s="3" t="s">
        <v>318</v>
      </c>
      <c r="G2233" s="3" t="s">
        <v>37</v>
      </c>
      <c r="H2233" s="2" t="s">
        <v>29</v>
      </c>
      <c r="I2233" s="2" t="s">
        <v>5363</v>
      </c>
      <c r="J2233" s="3" t="str">
        <f>HYPERLINK("https://www.boe.es/gazeta/dias/1824/10/30/pdfs/GMD-1824-138.pdf#page=3","Abrir facsímil")</f>
        <v>Abrir facsímil</v>
      </c>
      <c r="K2233" s="3" t="s">
        <v>31</v>
      </c>
    </row>
    <row r="2234" spans="1:11" ht="42" customHeight="1">
      <c r="A2234" s="2" t="s">
        <v>5364</v>
      </c>
      <c r="B2234" s="2" t="s">
        <v>5365</v>
      </c>
      <c r="C2234" s="2" t="s">
        <v>54</v>
      </c>
      <c r="D2234" s="2" t="s">
        <v>55</v>
      </c>
      <c r="E2234" s="5">
        <v>-27722</v>
      </c>
      <c r="F2234" s="3" t="s">
        <v>730</v>
      </c>
      <c r="G2234" s="3" t="s">
        <v>28</v>
      </c>
      <c r="H2234" s="2" t="s">
        <v>29</v>
      </c>
      <c r="I2234" s="2" t="s">
        <v>5366</v>
      </c>
      <c r="J2234" s="3" t="str">
        <f>HYPERLINK("https://www.boe.es/gazeta/dias/1824/02/05/pdfs/GMD-1824-17.pdf#page=4","Abrir facsímil")</f>
        <v>Abrir facsímil</v>
      </c>
      <c r="K2234" s="3" t="s">
        <v>31</v>
      </c>
    </row>
    <row r="2235" spans="1:11" ht="42" customHeight="1">
      <c r="A2235" s="2" t="s">
        <v>5367</v>
      </c>
      <c r="B2235" s="2" t="s">
        <v>5368</v>
      </c>
      <c r="C2235" s="2" t="s">
        <v>155</v>
      </c>
      <c r="D2235" s="2" t="s">
        <v>18</v>
      </c>
      <c r="E2235" s="5">
        <v>-27584</v>
      </c>
      <c r="F2235" s="3" t="s">
        <v>68</v>
      </c>
      <c r="G2235" s="3" t="s">
        <v>28</v>
      </c>
      <c r="H2235" s="2" t="s">
        <v>29</v>
      </c>
      <c r="I2235" s="2" t="s">
        <v>5369</v>
      </c>
      <c r="J2235" s="3" t="str">
        <f>HYPERLINK("https://www.boe.es/gazeta/dias/1824/06/22/pdfs/GMD-1824-79.pdf#page=4","Abrir facsímil")</f>
        <v>Abrir facsímil</v>
      </c>
      <c r="K2235" s="3" t="s">
        <v>31</v>
      </c>
    </row>
    <row r="2236" spans="1:11" ht="42" customHeight="1">
      <c r="A2236" s="2" t="s">
        <v>5370</v>
      </c>
      <c r="B2236" s="2" t="s">
        <v>5371</v>
      </c>
      <c r="C2236" s="2" t="s">
        <v>54</v>
      </c>
      <c r="D2236" s="2" t="s">
        <v>55</v>
      </c>
      <c r="E2236" s="5">
        <v>-27430</v>
      </c>
      <c r="F2236" s="3" t="s">
        <v>699</v>
      </c>
      <c r="G2236" s="3" t="s">
        <v>28</v>
      </c>
      <c r="H2236" s="2" t="s">
        <v>29</v>
      </c>
      <c r="I2236" s="2" t="s">
        <v>5372</v>
      </c>
      <c r="J2236" s="3" t="str">
        <f>HYPERLINK("https://www.boe.es/gazeta/dias/1824/11/23/pdfs/GMD-1824-148.pdf#page=4","Abrir facsímil")</f>
        <v>Abrir facsímil</v>
      </c>
      <c r="K2236" s="3" t="s">
        <v>31</v>
      </c>
    </row>
    <row r="2237" spans="1:11" ht="42" customHeight="1">
      <c r="A2237" s="2" t="s">
        <v>5373</v>
      </c>
      <c r="B2237" s="2" t="s">
        <v>5374</v>
      </c>
      <c r="C2237" s="2" t="s">
        <v>54</v>
      </c>
      <c r="D2237" s="2" t="s">
        <v>55</v>
      </c>
      <c r="E2237" s="5">
        <v>-27456</v>
      </c>
      <c r="F2237" s="3" t="s">
        <v>119</v>
      </c>
      <c r="G2237" s="3" t="s">
        <v>90</v>
      </c>
      <c r="H2237" s="2" t="s">
        <v>29</v>
      </c>
      <c r="I2237" s="2" t="s">
        <v>5375</v>
      </c>
      <c r="J2237" s="3" t="str">
        <f>HYPERLINK("https://www.boe.es/gazeta/dias/1824/10/28/pdfs/GMD-1824-137.pdf#page=2","Abrir facsímil")</f>
        <v>Abrir facsímil</v>
      </c>
      <c r="K2237" s="3" t="s">
        <v>31</v>
      </c>
    </row>
    <row r="2238" spans="1:11" ht="42" customHeight="1">
      <c r="A2238" s="2" t="s">
        <v>5376</v>
      </c>
      <c r="B2238" s="2" t="s">
        <v>5377</v>
      </c>
      <c r="C2238" s="2" t="s">
        <v>72</v>
      </c>
      <c r="D2238" s="2" t="s">
        <v>18</v>
      </c>
      <c r="E2238" s="5">
        <v>-27526</v>
      </c>
      <c r="F2238" s="3" t="s">
        <v>144</v>
      </c>
      <c r="G2238" s="3" t="s">
        <v>28</v>
      </c>
      <c r="H2238" s="2" t="s">
        <v>29</v>
      </c>
      <c r="I2238" s="2" t="s">
        <v>5378</v>
      </c>
      <c r="J2238" s="3" t="str">
        <f>HYPERLINK("https://www.boe.es/gazeta/dias/1824/08/19/pdfs/GMD-1824-104.pdf#page=4","Abrir facsímil")</f>
        <v>Abrir facsímil</v>
      </c>
      <c r="K2238" s="3" t="s">
        <v>31</v>
      </c>
    </row>
    <row r="2239" spans="1:11" ht="42" customHeight="1">
      <c r="A2239" s="2" t="s">
        <v>5379</v>
      </c>
      <c r="B2239" s="2" t="s">
        <v>5380</v>
      </c>
      <c r="C2239" s="2" t="s">
        <v>26</v>
      </c>
      <c r="D2239" s="2" t="s">
        <v>18</v>
      </c>
      <c r="E2239" s="5">
        <v>-27738</v>
      </c>
      <c r="F2239" s="3" t="s">
        <v>517</v>
      </c>
      <c r="G2239" s="3" t="s">
        <v>28</v>
      </c>
      <c r="H2239" s="2" t="s">
        <v>29</v>
      </c>
      <c r="I2239" s="2" t="s">
        <v>5381</v>
      </c>
      <c r="J2239" s="3" t="str">
        <f>HYPERLINK("https://www.boe.es/gazeta/dias/1824/01/20/pdfs/GMD-1824-9.pdf#page=4","Abrir facsímil")</f>
        <v>Abrir facsímil</v>
      </c>
      <c r="K2239" s="3" t="s">
        <v>31</v>
      </c>
    </row>
    <row r="2240" spans="1:11" ht="42" customHeight="1">
      <c r="A2240" s="2" t="s">
        <v>5382</v>
      </c>
      <c r="B2240" s="2" t="s">
        <v>5383</v>
      </c>
      <c r="C2240" s="2" t="s">
        <v>54</v>
      </c>
      <c r="D2240" s="2" t="s">
        <v>55</v>
      </c>
      <c r="E2240" s="5">
        <v>-27489</v>
      </c>
      <c r="F2240" s="3" t="s">
        <v>59</v>
      </c>
      <c r="G2240" s="3" t="s">
        <v>28</v>
      </c>
      <c r="H2240" s="2" t="s">
        <v>29</v>
      </c>
      <c r="I2240" s="2" t="s">
        <v>5384</v>
      </c>
      <c r="J2240" s="3" t="str">
        <f>HYPERLINK("https://www.boe.es/gazeta/dias/1824/09/25/pdfs/GMD-1824-123.pdf#page=4","Abrir facsímil")</f>
        <v>Abrir facsímil</v>
      </c>
      <c r="K2240" s="3" t="s">
        <v>31</v>
      </c>
    </row>
    <row r="2241" spans="1:11" ht="42" customHeight="1">
      <c r="A2241" s="2" t="s">
        <v>5385</v>
      </c>
      <c r="B2241" s="2" t="s">
        <v>5386</v>
      </c>
      <c r="C2241" s="2" t="s">
        <v>54</v>
      </c>
      <c r="D2241" s="2" t="s">
        <v>55</v>
      </c>
      <c r="E2241" s="5">
        <v>-27456</v>
      </c>
      <c r="F2241" s="3" t="s">
        <v>119</v>
      </c>
      <c r="G2241" s="3" t="s">
        <v>90</v>
      </c>
      <c r="H2241" s="2" t="s">
        <v>29</v>
      </c>
      <c r="I2241" s="2" t="s">
        <v>5387</v>
      </c>
      <c r="J2241" s="3" t="str">
        <f>HYPERLINK("https://www.boe.es/gazeta/dias/1824/10/28/pdfs/GMD-1824-137.pdf#page=2","Abrir facsímil")</f>
        <v>Abrir facsímil</v>
      </c>
      <c r="K2241" s="3" t="s">
        <v>31</v>
      </c>
    </row>
    <row r="2242" spans="1:11" ht="42" customHeight="1">
      <c r="A2242" s="2" t="s">
        <v>5388</v>
      </c>
      <c r="B2242" s="2" t="s">
        <v>5389</v>
      </c>
      <c r="C2242" s="2" t="s">
        <v>26</v>
      </c>
      <c r="D2242" s="2" t="s">
        <v>18</v>
      </c>
      <c r="E2242" s="5">
        <v>-27440</v>
      </c>
      <c r="F2242" s="3" t="s">
        <v>127</v>
      </c>
      <c r="G2242" s="3" t="s">
        <v>128</v>
      </c>
      <c r="H2242" s="2" t="s">
        <v>29</v>
      </c>
      <c r="I2242" s="2" t="s">
        <v>5390</v>
      </c>
      <c r="J2242" s="3" t="str">
        <f>HYPERLINK("https://www.boe.es/gazeta/dias/1824/11/13/pdfs/GMD-1824-144.pdf#page=3","Abrir facsímil")</f>
        <v>Abrir facsímil</v>
      </c>
      <c r="K2242" s="3" t="s">
        <v>31</v>
      </c>
    </row>
    <row r="2243" spans="1:11" ht="42" customHeight="1">
      <c r="A2243" s="2" t="s">
        <v>5391</v>
      </c>
      <c r="B2243" s="2" t="s">
        <v>5392</v>
      </c>
      <c r="C2243" s="2" t="s">
        <v>54</v>
      </c>
      <c r="D2243" s="2" t="s">
        <v>55</v>
      </c>
      <c r="E2243" s="5">
        <v>-27743</v>
      </c>
      <c r="F2243" s="3" t="s">
        <v>447</v>
      </c>
      <c r="G2243" s="3" t="s">
        <v>28</v>
      </c>
      <c r="H2243" s="2" t="s">
        <v>29</v>
      </c>
      <c r="I2243" s="2" t="s">
        <v>5393</v>
      </c>
      <c r="J2243" s="3" t="str">
        <f>HYPERLINK("https://www.boe.es/gazeta/dias/1824/01/15/pdfs/GMD-1824-7.pdf#page=4","Abrir facsímil")</f>
        <v>Abrir facsímil</v>
      </c>
      <c r="K2243" s="3" t="s">
        <v>31</v>
      </c>
    </row>
    <row r="2244" spans="1:11" ht="42" customHeight="1">
      <c r="A2244" s="2" t="s">
        <v>5394</v>
      </c>
      <c r="B2244" s="2" t="s">
        <v>5394</v>
      </c>
      <c r="C2244" s="2" t="s">
        <v>17</v>
      </c>
      <c r="D2244" s="2" t="s">
        <v>18</v>
      </c>
      <c r="E2244" s="5">
        <v>-27605</v>
      </c>
      <c r="F2244" s="3" t="s">
        <v>1168</v>
      </c>
      <c r="G2244" s="3" t="s">
        <v>1930</v>
      </c>
      <c r="H2244" s="2" t="s">
        <v>29</v>
      </c>
      <c r="I2244" s="2" t="s">
        <v>5395</v>
      </c>
      <c r="J2244" s="3" t="str">
        <f>HYPERLINK("https://www.boe.es/gazeta/dias/1824/06/01/pdfs/GMD-1824-70.pdf#page=2","Abrir facsímil")</f>
        <v>Abrir facsímil</v>
      </c>
      <c r="K2244" s="3" t="s">
        <v>31</v>
      </c>
    </row>
    <row r="2245" spans="1:11" ht="42" customHeight="1">
      <c r="A2245" s="2" t="s">
        <v>5396</v>
      </c>
      <c r="B2245" s="2" t="s">
        <v>5397</v>
      </c>
      <c r="C2245" s="2" t="s">
        <v>72</v>
      </c>
      <c r="D2245" s="2" t="s">
        <v>18</v>
      </c>
      <c r="E2245" s="5">
        <v>-27531</v>
      </c>
      <c r="F2245" s="3" t="s">
        <v>758</v>
      </c>
      <c r="G2245" s="3" t="s">
        <v>28</v>
      </c>
      <c r="H2245" s="2" t="s">
        <v>29</v>
      </c>
      <c r="I2245" s="2" t="s">
        <v>5398</v>
      </c>
      <c r="J2245" s="3" t="str">
        <f>HYPERLINK("https://www.boe.es/gazeta/dias/1824/08/14/pdfs/GMD-1824-102.pdf#page=4","Abrir facsímil")</f>
        <v>Abrir facsímil</v>
      </c>
      <c r="K2245" s="3" t="s">
        <v>31</v>
      </c>
    </row>
    <row r="2246" spans="1:11" ht="42" customHeight="1">
      <c r="A2246" s="2" t="s">
        <v>5399</v>
      </c>
      <c r="B2246" s="2" t="s">
        <v>5400</v>
      </c>
      <c r="C2246" s="2" t="s">
        <v>54</v>
      </c>
      <c r="D2246" s="2" t="s">
        <v>55</v>
      </c>
      <c r="E2246" s="5">
        <v>-27589</v>
      </c>
      <c r="F2246" s="3" t="s">
        <v>311</v>
      </c>
      <c r="G2246" s="3" t="s">
        <v>37</v>
      </c>
      <c r="H2246" s="2" t="s">
        <v>29</v>
      </c>
      <c r="I2246" s="2" t="s">
        <v>5401</v>
      </c>
      <c r="J2246" s="3" t="str">
        <f>HYPERLINK("https://www.boe.es/gazeta/dias/1824/06/17/pdfs/GMD-1824-77.pdf#page=3","Abrir facsímil")</f>
        <v>Abrir facsímil</v>
      </c>
      <c r="K2246" s="3" t="s">
        <v>31</v>
      </c>
    </row>
    <row r="2247" spans="1:11" ht="42" customHeight="1">
      <c r="A2247" s="2" t="s">
        <v>5402</v>
      </c>
      <c r="B2247" s="2" t="s">
        <v>5403</v>
      </c>
      <c r="C2247" s="2" t="s">
        <v>17</v>
      </c>
      <c r="D2247" s="2" t="s">
        <v>18</v>
      </c>
      <c r="E2247" s="5">
        <v>-27589</v>
      </c>
      <c r="F2247" s="3" t="s">
        <v>311</v>
      </c>
      <c r="G2247" s="3" t="s">
        <v>28</v>
      </c>
      <c r="H2247" s="2" t="s">
        <v>29</v>
      </c>
      <c r="I2247" s="2" t="s">
        <v>5404</v>
      </c>
      <c r="J2247" s="3" t="str">
        <f>HYPERLINK("https://www.boe.es/gazeta/dias/1824/06/17/pdfs/GMD-1824-77.pdf#page=4","Abrir facsímil")</f>
        <v>Abrir facsímil</v>
      </c>
      <c r="K2247" s="3" t="s">
        <v>31</v>
      </c>
    </row>
    <row r="2248" spans="1:11" ht="42" customHeight="1">
      <c r="A2248" s="2" t="s">
        <v>5405</v>
      </c>
      <c r="B2248" s="2" t="s">
        <v>5406</v>
      </c>
      <c r="C2248" s="2" t="s">
        <v>54</v>
      </c>
      <c r="D2248" s="2" t="s">
        <v>55</v>
      </c>
      <c r="E2248" s="5">
        <v>-27398</v>
      </c>
      <c r="F2248" s="3" t="s">
        <v>387</v>
      </c>
      <c r="G2248" s="3" t="s">
        <v>37</v>
      </c>
      <c r="H2248" s="2" t="s">
        <v>29</v>
      </c>
      <c r="I2248" s="2" t="s">
        <v>5407</v>
      </c>
      <c r="J2248" s="3" t="str">
        <f>HYPERLINK("https://www.boe.es/gazeta/dias/1824/12/25/pdfs/GMD-1824-162.pdf#page=3","Abrir facsímil")</f>
        <v>Abrir facsímil</v>
      </c>
      <c r="K2248" s="3" t="s">
        <v>31</v>
      </c>
    </row>
    <row r="2249" spans="1:11" ht="42" customHeight="1">
      <c r="A2249" s="2" t="s">
        <v>5408</v>
      </c>
      <c r="B2249" s="2" t="s">
        <v>5409</v>
      </c>
      <c r="C2249" s="2" t="s">
        <v>17</v>
      </c>
      <c r="D2249" s="2" t="s">
        <v>18</v>
      </c>
      <c r="E2249" s="5">
        <v>-27605</v>
      </c>
      <c r="F2249" s="3" t="s">
        <v>1168</v>
      </c>
      <c r="G2249" s="3" t="s">
        <v>1930</v>
      </c>
      <c r="H2249" s="2" t="s">
        <v>29</v>
      </c>
      <c r="I2249" s="2" t="s">
        <v>5410</v>
      </c>
      <c r="J2249" s="3" t="str">
        <f>HYPERLINK("https://www.boe.es/gazeta/dias/1824/06/01/pdfs/GMD-1824-70.pdf#page=2","Abrir facsímil")</f>
        <v>Abrir facsímil</v>
      </c>
      <c r="K2249" s="3" t="s">
        <v>31</v>
      </c>
    </row>
    <row r="2250" spans="1:11" ht="42" customHeight="1">
      <c r="A2250" s="2" t="s">
        <v>5411</v>
      </c>
      <c r="B2250" s="2" t="s">
        <v>5412</v>
      </c>
      <c r="C2250" s="2" t="s">
        <v>17</v>
      </c>
      <c r="D2250" s="2" t="s">
        <v>18</v>
      </c>
      <c r="E2250" s="5">
        <v>-27512</v>
      </c>
      <c r="F2250" s="3" t="s">
        <v>36</v>
      </c>
      <c r="G2250" s="3" t="s">
        <v>37</v>
      </c>
      <c r="H2250" s="2" t="s">
        <v>29</v>
      </c>
      <c r="I2250" s="2" t="s">
        <v>5413</v>
      </c>
      <c r="J2250" s="3" t="str">
        <f>HYPERLINK("https://www.boe.es/gazeta/dias/1824/09/02/pdfs/GMD-1824-113.pdf#page=3","Abrir facsímil")</f>
        <v>Abrir facsímil</v>
      </c>
      <c r="K2250" s="3" t="s">
        <v>31</v>
      </c>
    </row>
    <row r="2251" spans="1:11" ht="42" customHeight="1">
      <c r="A2251" s="2" t="s">
        <v>5414</v>
      </c>
      <c r="B2251" s="2" t="s">
        <v>5415</v>
      </c>
      <c r="C2251" s="2" t="s">
        <v>54</v>
      </c>
      <c r="D2251" s="2" t="s">
        <v>55</v>
      </c>
      <c r="E2251" s="5">
        <v>-27582</v>
      </c>
      <c r="F2251" s="3" t="s">
        <v>123</v>
      </c>
      <c r="G2251" s="3" t="s">
        <v>28</v>
      </c>
      <c r="H2251" s="2" t="s">
        <v>29</v>
      </c>
      <c r="I2251" s="2" t="s">
        <v>5416</v>
      </c>
      <c r="J2251" s="3" t="str">
        <f>HYPERLINK("https://www.boe.es/gazeta/dias/1824/06/24/pdfs/GMD-1824-80.pdf#page=4","Abrir facsímil")</f>
        <v>Abrir facsímil</v>
      </c>
      <c r="K2251" s="3" t="s">
        <v>31</v>
      </c>
    </row>
    <row r="2252" spans="1:11" ht="42" customHeight="1">
      <c r="A2252" s="2" t="s">
        <v>5417</v>
      </c>
      <c r="B2252" s="2" t="s">
        <v>5418</v>
      </c>
      <c r="C2252" s="2" t="s">
        <v>34</v>
      </c>
      <c r="D2252" s="2" t="s">
        <v>35</v>
      </c>
      <c r="E2252" s="5">
        <v>-27699</v>
      </c>
      <c r="F2252" s="3" t="s">
        <v>189</v>
      </c>
      <c r="G2252" s="3" t="s">
        <v>28</v>
      </c>
      <c r="H2252" s="2" t="s">
        <v>29</v>
      </c>
      <c r="I2252" s="2" t="s">
        <v>5419</v>
      </c>
      <c r="J2252" s="3" t="str">
        <f>HYPERLINK("https://www.boe.es/gazeta/dias/1824/02/28/pdfs/GMD-1824-27.pdf#page=4","Abrir facsímil")</f>
        <v>Abrir facsímil</v>
      </c>
      <c r="K2252" s="3" t="s">
        <v>31</v>
      </c>
    </row>
    <row r="2253" spans="1:11" ht="42" customHeight="1">
      <c r="A2253" s="2" t="s">
        <v>5420</v>
      </c>
      <c r="B2253" s="2" t="s">
        <v>5421</v>
      </c>
      <c r="C2253" s="2" t="s">
        <v>54</v>
      </c>
      <c r="D2253" s="2" t="s">
        <v>55</v>
      </c>
      <c r="E2253" s="5">
        <v>-27554</v>
      </c>
      <c r="F2253" s="3" t="s">
        <v>326</v>
      </c>
      <c r="G2253" s="3" t="s">
        <v>28</v>
      </c>
      <c r="H2253" s="2" t="s">
        <v>29</v>
      </c>
      <c r="I2253" s="2" t="s">
        <v>5422</v>
      </c>
      <c r="J2253" s="3" t="str">
        <f>HYPERLINK("https://www.boe.es/gazeta/dias/1824/07/22/pdfs/GMD-1824-92.pdf#page=4","Abrir facsímil")</f>
        <v>Abrir facsímil</v>
      </c>
      <c r="K2253" s="3" t="s">
        <v>31</v>
      </c>
    </row>
    <row r="2254" spans="1:11" ht="42" customHeight="1">
      <c r="A2254" s="2" t="s">
        <v>5420</v>
      </c>
      <c r="B2254" s="2" t="s">
        <v>5421</v>
      </c>
      <c r="C2254" s="2" t="s">
        <v>54</v>
      </c>
      <c r="D2254" s="2" t="s">
        <v>55</v>
      </c>
      <c r="E2254" s="5">
        <v>-27491</v>
      </c>
      <c r="F2254" s="3" t="s">
        <v>1195</v>
      </c>
      <c r="G2254" s="3" t="s">
        <v>28</v>
      </c>
      <c r="H2254" s="2" t="s">
        <v>29</v>
      </c>
      <c r="I2254" s="2" t="s">
        <v>5423</v>
      </c>
      <c r="J2254" s="3" t="str">
        <f>HYPERLINK("https://www.boe.es/gazeta/dias/1824/09/23/pdfs/GMD-1824-122.pdf#page=4","Abrir facsímil")</f>
        <v>Abrir facsímil</v>
      </c>
      <c r="K2254" s="3" t="s">
        <v>31</v>
      </c>
    </row>
    <row r="2255" spans="1:11" ht="42" customHeight="1">
      <c r="A2255" s="2" t="s">
        <v>5420</v>
      </c>
      <c r="B2255" s="2" t="s">
        <v>5421</v>
      </c>
      <c r="C2255" s="2" t="s">
        <v>17</v>
      </c>
      <c r="D2255" s="2" t="s">
        <v>18</v>
      </c>
      <c r="E2255" s="5">
        <v>-27440</v>
      </c>
      <c r="F2255" s="3" t="s">
        <v>127</v>
      </c>
      <c r="G2255" s="3" t="s">
        <v>1379</v>
      </c>
      <c r="H2255" s="2" t="s">
        <v>29</v>
      </c>
      <c r="I2255" s="2" t="s">
        <v>5424</v>
      </c>
      <c r="J2255" s="3" t="str">
        <f>HYPERLINK("https://www.boe.es/gazeta/dias/1824/11/13/pdfs/GMD-1824-144.pdf#page=4","Abrir facsímil")</f>
        <v>Abrir facsímil</v>
      </c>
      <c r="K2255" s="3" t="s">
        <v>31</v>
      </c>
    </row>
    <row r="2256" spans="1:11" ht="42" customHeight="1">
      <c r="A2256" s="2" t="s">
        <v>5425</v>
      </c>
      <c r="B2256" s="2" t="s">
        <v>5425</v>
      </c>
      <c r="C2256" s="2" t="s">
        <v>17</v>
      </c>
      <c r="D2256" s="2" t="s">
        <v>18</v>
      </c>
      <c r="E2256" s="5">
        <v>-27582</v>
      </c>
      <c r="F2256" s="3" t="s">
        <v>123</v>
      </c>
      <c r="G2256" s="3" t="s">
        <v>37</v>
      </c>
      <c r="H2256" s="2" t="s">
        <v>29</v>
      </c>
      <c r="I2256" s="2" t="s">
        <v>5426</v>
      </c>
      <c r="J2256" s="3" t="str">
        <f>HYPERLINK("https://www.boe.es/gazeta/dias/1824/06/24/pdfs/GMD-1824-80.pdf#page=3","Abrir facsímil")</f>
        <v>Abrir facsímil</v>
      </c>
      <c r="K2256" s="3" t="s">
        <v>31</v>
      </c>
    </row>
    <row r="2257" spans="1:11" ht="42" customHeight="1">
      <c r="A2257" s="2" t="s">
        <v>5427</v>
      </c>
      <c r="B2257" s="2" t="s">
        <v>5428</v>
      </c>
      <c r="C2257" s="2" t="s">
        <v>26</v>
      </c>
      <c r="D2257" s="2" t="s">
        <v>18</v>
      </c>
      <c r="E2257" s="5">
        <v>-27405</v>
      </c>
      <c r="F2257" s="3" t="s">
        <v>165</v>
      </c>
      <c r="G2257" s="3" t="s">
        <v>28</v>
      </c>
      <c r="H2257" s="2" t="s">
        <v>29</v>
      </c>
      <c r="I2257" s="2" t="s">
        <v>5429</v>
      </c>
      <c r="J2257" s="3" t="str">
        <f>HYPERLINK("https://www.boe.es/gazeta/dias/1824/12/18/pdfs/GMD-1824-159.pdf#page=4","Abrir facsímil")</f>
        <v>Abrir facsímil</v>
      </c>
      <c r="K2257" s="3" t="s">
        <v>31</v>
      </c>
    </row>
    <row r="2258" spans="1:11" ht="42" customHeight="1">
      <c r="A2258" s="2" t="s">
        <v>5430</v>
      </c>
      <c r="B2258" s="2" t="s">
        <v>5431</v>
      </c>
      <c r="C2258" s="2" t="s">
        <v>54</v>
      </c>
      <c r="D2258" s="2" t="s">
        <v>55</v>
      </c>
      <c r="E2258" s="5">
        <v>-27426</v>
      </c>
      <c r="F2258" s="3" t="s">
        <v>244</v>
      </c>
      <c r="G2258" s="3" t="s">
        <v>28</v>
      </c>
      <c r="H2258" s="2" t="s">
        <v>29</v>
      </c>
      <c r="I2258" s="2" t="s">
        <v>5432</v>
      </c>
      <c r="J2258" s="3" t="str">
        <f>HYPERLINK("https://www.boe.es/gazeta/dias/1824/11/27/pdfs/GMD-1824-150.pdf#page=4","Abrir facsímil")</f>
        <v>Abrir facsímil</v>
      </c>
      <c r="K2258" s="3" t="s">
        <v>31</v>
      </c>
    </row>
    <row r="2259" spans="1:11" ht="42" customHeight="1">
      <c r="A2259" s="2" t="s">
        <v>5433</v>
      </c>
      <c r="B2259" s="2" t="s">
        <v>5434</v>
      </c>
      <c r="C2259" s="2" t="s">
        <v>72</v>
      </c>
      <c r="D2259" s="2" t="s">
        <v>18</v>
      </c>
      <c r="E2259" s="5">
        <v>-27430</v>
      </c>
      <c r="F2259" s="3" t="s">
        <v>699</v>
      </c>
      <c r="G2259" s="3" t="s">
        <v>28</v>
      </c>
      <c r="H2259" s="2" t="s">
        <v>29</v>
      </c>
      <c r="I2259" s="2" t="s">
        <v>5435</v>
      </c>
      <c r="J2259" s="3" t="str">
        <f>HYPERLINK("https://www.boe.es/gazeta/dias/1824/11/23/pdfs/GMD-1824-148.pdf#page=4","Abrir facsímil")</f>
        <v>Abrir facsímil</v>
      </c>
      <c r="K2259" s="3" t="s">
        <v>31</v>
      </c>
    </row>
    <row r="2260" spans="1:11" ht="42" customHeight="1">
      <c r="A2260" s="2" t="s">
        <v>5436</v>
      </c>
      <c r="B2260" s="2" t="s">
        <v>5437</v>
      </c>
      <c r="C2260" s="2" t="s">
        <v>54</v>
      </c>
      <c r="D2260" s="2" t="s">
        <v>55</v>
      </c>
      <c r="E2260" s="5">
        <v>-27734</v>
      </c>
      <c r="F2260" s="3" t="s">
        <v>449</v>
      </c>
      <c r="G2260" s="3" t="s">
        <v>90</v>
      </c>
      <c r="H2260" s="2" t="s">
        <v>21</v>
      </c>
      <c r="I2260" s="2" t="s">
        <v>5438</v>
      </c>
      <c r="J2260" s="3" t="str">
        <f>HYPERLINK("https://www.boe.es/gazeta/dias/1824/01/24/pdfs/GMD-1824-11.pdf#page=2","Abrir facsímil")</f>
        <v>Abrir facsímil</v>
      </c>
      <c r="K2260" s="3" t="s">
        <v>23</v>
      </c>
    </row>
    <row r="2261" spans="1:11" ht="42" customHeight="1">
      <c r="A2261" s="2" t="s">
        <v>5439</v>
      </c>
      <c r="B2261" s="2" t="s">
        <v>5440</v>
      </c>
      <c r="C2261" s="2" t="s">
        <v>26</v>
      </c>
      <c r="D2261" s="2" t="s">
        <v>18</v>
      </c>
      <c r="E2261" s="5">
        <v>-27414</v>
      </c>
      <c r="F2261" s="3" t="s">
        <v>179</v>
      </c>
      <c r="G2261" s="3" t="s">
        <v>28</v>
      </c>
      <c r="H2261" s="2" t="s">
        <v>21</v>
      </c>
      <c r="I2261" s="2" t="s">
        <v>5441</v>
      </c>
      <c r="J2261" s="3" t="str">
        <f>HYPERLINK("https://www.boe.es/gazeta/dias/1824/12/09/pdfs/GMD-1824-155.pdf#page=4","Abrir facsímil")</f>
        <v>Abrir facsímil</v>
      </c>
      <c r="K2261" s="3" t="s">
        <v>23</v>
      </c>
    </row>
    <row r="2262" spans="1:11" ht="42" customHeight="1">
      <c r="A2262" s="2" t="s">
        <v>5442</v>
      </c>
      <c r="B2262" s="2" t="s">
        <v>5443</v>
      </c>
      <c r="C2262" s="2" t="s">
        <v>34</v>
      </c>
      <c r="D2262" s="2" t="s">
        <v>35</v>
      </c>
      <c r="E2262" s="5">
        <v>-27587</v>
      </c>
      <c r="F2262" s="3" t="s">
        <v>1500</v>
      </c>
      <c r="G2262" s="3" t="s">
        <v>28</v>
      </c>
      <c r="H2262" s="2" t="s">
        <v>29</v>
      </c>
      <c r="I2262" s="2" t="s">
        <v>5444</v>
      </c>
      <c r="J2262" s="3" t="str">
        <f>HYPERLINK("https://www.boe.es/gazeta/dias/1824/06/19/pdfs/GMD-1824-78.pdf#page=4","Abrir facsímil")</f>
        <v>Abrir facsímil</v>
      </c>
      <c r="K2262" s="3" t="s">
        <v>31</v>
      </c>
    </row>
    <row r="2263" spans="1:11" ht="42" customHeight="1">
      <c r="A2263" s="2" t="s">
        <v>5445</v>
      </c>
      <c r="B2263" s="2" t="s">
        <v>5446</v>
      </c>
      <c r="C2263" s="2" t="s">
        <v>49</v>
      </c>
      <c r="D2263" s="2" t="s">
        <v>18</v>
      </c>
      <c r="E2263" s="5">
        <v>-27601</v>
      </c>
      <c r="F2263" s="3" t="s">
        <v>473</v>
      </c>
      <c r="G2263" s="3" t="s">
        <v>37</v>
      </c>
      <c r="H2263" s="2" t="s">
        <v>21</v>
      </c>
      <c r="I2263" s="2" t="s">
        <v>5447</v>
      </c>
      <c r="J2263" s="3" t="str">
        <f>HYPERLINK("https://www.boe.es/gazeta/dias/1824/06/05/pdfs/GMD-1824-72.pdf#page=3","Abrir facsímil")</f>
        <v>Abrir facsímil</v>
      </c>
      <c r="K2263" s="3" t="s">
        <v>23</v>
      </c>
    </row>
    <row r="2264" spans="1:11" ht="42" customHeight="1">
      <c r="A2264" s="2" t="s">
        <v>5448</v>
      </c>
      <c r="B2264" s="2" t="s">
        <v>5449</v>
      </c>
      <c r="C2264" s="2" t="s">
        <v>26</v>
      </c>
      <c r="D2264" s="2" t="s">
        <v>18</v>
      </c>
      <c r="E2264" s="5">
        <v>-27409</v>
      </c>
      <c r="F2264" s="3" t="s">
        <v>85</v>
      </c>
      <c r="G2264" s="3" t="s">
        <v>37</v>
      </c>
      <c r="H2264" s="2" t="s">
        <v>29</v>
      </c>
      <c r="I2264" s="2" t="s">
        <v>5450</v>
      </c>
      <c r="J2264" s="3" t="str">
        <f>HYPERLINK("https://www.boe.es/gazeta/dias/1824/12/14/pdfs/GMD-1824-157.pdf#page=3","Abrir facsímil")</f>
        <v>Abrir facsímil</v>
      </c>
      <c r="K2264" s="3" t="s">
        <v>31</v>
      </c>
    </row>
    <row r="2265" spans="1:11" ht="42" customHeight="1">
      <c r="A2265" s="2" t="s">
        <v>5448</v>
      </c>
      <c r="B2265" s="2" t="s">
        <v>5449</v>
      </c>
      <c r="C2265" s="2" t="s">
        <v>34</v>
      </c>
      <c r="D2265" s="2" t="s">
        <v>35</v>
      </c>
      <c r="E2265" s="5">
        <v>-27395</v>
      </c>
      <c r="F2265" s="3" t="s">
        <v>817</v>
      </c>
      <c r="G2265" s="3" t="s">
        <v>37</v>
      </c>
      <c r="H2265" s="2" t="s">
        <v>29</v>
      </c>
      <c r="I2265" s="2" t="s">
        <v>5451</v>
      </c>
      <c r="J2265" s="3" t="str">
        <f>HYPERLINK("https://www.boe.es/gazeta/dias/1824/12/28/pdfs/GMD-1824-163.pdf#page=3","Abrir facsímil")</f>
        <v>Abrir facsímil</v>
      </c>
      <c r="K2265" s="3" t="s">
        <v>31</v>
      </c>
    </row>
    <row r="2266" spans="1:11" ht="42" customHeight="1">
      <c r="A2266" s="2" t="s">
        <v>5452</v>
      </c>
      <c r="B2266" s="2" t="s">
        <v>5452</v>
      </c>
      <c r="C2266" s="2" t="s">
        <v>54</v>
      </c>
      <c r="D2266" s="2" t="s">
        <v>55</v>
      </c>
      <c r="E2266" s="5">
        <v>-27435</v>
      </c>
      <c r="F2266" s="3" t="s">
        <v>19</v>
      </c>
      <c r="G2266" s="3" t="s">
        <v>37</v>
      </c>
      <c r="H2266" s="2" t="s">
        <v>29</v>
      </c>
      <c r="I2266" s="2" t="s">
        <v>5453</v>
      </c>
      <c r="J2266" s="3" t="str">
        <f>HYPERLINK("https://www.boe.es/gazeta/dias/1824/11/18/pdfs/GMD-1824-146.pdf#page=3","Abrir facsímil")</f>
        <v>Abrir facsímil</v>
      </c>
      <c r="K2266" s="3" t="s">
        <v>31</v>
      </c>
    </row>
    <row r="2267" spans="1:11" ht="42" customHeight="1">
      <c r="A2267" s="2" t="s">
        <v>5454</v>
      </c>
      <c r="B2267" s="2" t="s">
        <v>5455</v>
      </c>
      <c r="C2267" s="2" t="s">
        <v>54</v>
      </c>
      <c r="D2267" s="2" t="s">
        <v>55</v>
      </c>
      <c r="E2267" s="5">
        <v>-27493</v>
      </c>
      <c r="F2267" s="3" t="s">
        <v>63</v>
      </c>
      <c r="G2267" s="3" t="s">
        <v>64</v>
      </c>
      <c r="H2267" s="2" t="s">
        <v>29</v>
      </c>
      <c r="I2267" s="2" t="s">
        <v>5456</v>
      </c>
      <c r="J2267" s="3" t="str">
        <f>HYPERLINK("https://www.boe.es/gazeta/dias/1824/09/21/pdfs/GMD-1824-121.pdf#page=3","Abrir facsímil")</f>
        <v>Abrir facsímil</v>
      </c>
      <c r="K2267" s="3" t="s">
        <v>31</v>
      </c>
    </row>
    <row r="2268" spans="1:11" ht="42" customHeight="1">
      <c r="A2268" s="2" t="s">
        <v>5457</v>
      </c>
      <c r="B2268" s="2" t="s">
        <v>5458</v>
      </c>
      <c r="C2268" s="2" t="s">
        <v>34</v>
      </c>
      <c r="D2268" s="2" t="s">
        <v>35</v>
      </c>
      <c r="E2268" s="5">
        <v>-27699</v>
      </c>
      <c r="F2268" s="3" t="s">
        <v>189</v>
      </c>
      <c r="G2268" s="3" t="s">
        <v>104</v>
      </c>
      <c r="H2268" s="2" t="s">
        <v>29</v>
      </c>
      <c r="I2268" s="2" t="s">
        <v>5459</v>
      </c>
      <c r="J2268" s="3" t="str">
        <f>HYPERLINK("https://www.boe.es/gazeta/dias/1824/02/28/pdfs/GMD-1824-27.pdf#page=1","Abrir facsímil")</f>
        <v>Abrir facsímil</v>
      </c>
      <c r="K2268" s="3" t="s">
        <v>31</v>
      </c>
    </row>
    <row r="2269" spans="1:11" ht="42" customHeight="1">
      <c r="A2269" s="2" t="s">
        <v>5460</v>
      </c>
      <c r="B2269" s="2" t="s">
        <v>5461</v>
      </c>
      <c r="C2269" s="2" t="s">
        <v>54</v>
      </c>
      <c r="D2269" s="2" t="s">
        <v>55</v>
      </c>
      <c r="E2269" s="5">
        <v>-27542</v>
      </c>
      <c r="F2269" s="3" t="s">
        <v>265</v>
      </c>
      <c r="G2269" s="3" t="s">
        <v>28</v>
      </c>
      <c r="H2269" s="2" t="s">
        <v>29</v>
      </c>
      <c r="I2269" s="2" t="s">
        <v>5462</v>
      </c>
      <c r="J2269" s="3" t="str">
        <f>HYPERLINK("https://www.boe.es/gazeta/dias/1824/08/03/pdfs/GMD-1824-97.pdf#page=4","Abrir facsímil")</f>
        <v>Abrir facsímil</v>
      </c>
      <c r="K2269" s="3" t="s">
        <v>31</v>
      </c>
    </row>
    <row r="2270" spans="1:11" ht="42" customHeight="1">
      <c r="A2270" s="2" t="s">
        <v>5463</v>
      </c>
      <c r="B2270" s="2" t="s">
        <v>5464</v>
      </c>
      <c r="C2270" s="2" t="s">
        <v>26</v>
      </c>
      <c r="D2270" s="2" t="s">
        <v>18</v>
      </c>
      <c r="E2270" s="5">
        <v>-27633</v>
      </c>
      <c r="F2270" s="3" t="s">
        <v>27</v>
      </c>
      <c r="G2270" s="3" t="s">
        <v>28</v>
      </c>
      <c r="H2270" s="2" t="s">
        <v>29</v>
      </c>
      <c r="I2270" s="2" t="s">
        <v>5465</v>
      </c>
      <c r="J2270" s="3" t="str">
        <f>HYPERLINK("https://www.boe.es/gazeta/dias/1824/05/04/pdfs/GMD-1824-57.pdf#page=4","Abrir facsímil")</f>
        <v>Abrir facsímil</v>
      </c>
      <c r="K2270" s="3" t="s">
        <v>31</v>
      </c>
    </row>
    <row r="2271" spans="1:11" ht="42" customHeight="1">
      <c r="A2271" s="2" t="s">
        <v>5466</v>
      </c>
      <c r="B2271" s="2" t="s">
        <v>5466</v>
      </c>
      <c r="C2271" s="2" t="s">
        <v>34</v>
      </c>
      <c r="D2271" s="2" t="s">
        <v>35</v>
      </c>
      <c r="E2271" s="5">
        <v>-27717</v>
      </c>
      <c r="F2271" s="3" t="s">
        <v>277</v>
      </c>
      <c r="G2271" s="3" t="s">
        <v>37</v>
      </c>
      <c r="H2271" s="2" t="s">
        <v>29</v>
      </c>
      <c r="I2271" s="2" t="s">
        <v>5467</v>
      </c>
      <c r="J2271" s="3" t="str">
        <f>HYPERLINK("https://www.boe.es/gazeta/dias/1824/02/10/pdfs/GMD-1824-19.pdf#page=3","Abrir facsímil")</f>
        <v>Abrir facsímil</v>
      </c>
      <c r="K2271" s="3" t="s">
        <v>31</v>
      </c>
    </row>
    <row r="2272" spans="1:11" ht="42" customHeight="1">
      <c r="A2272" s="2" t="s">
        <v>5468</v>
      </c>
      <c r="B2272" s="2" t="s">
        <v>5468</v>
      </c>
      <c r="C2272" s="2" t="s">
        <v>54</v>
      </c>
      <c r="D2272" s="2" t="s">
        <v>55</v>
      </c>
      <c r="E2272" s="5">
        <v>-27717</v>
      </c>
      <c r="F2272" s="3" t="s">
        <v>277</v>
      </c>
      <c r="G2272" s="3" t="s">
        <v>37</v>
      </c>
      <c r="H2272" s="2" t="s">
        <v>29</v>
      </c>
      <c r="I2272" s="2" t="s">
        <v>5469</v>
      </c>
      <c r="J2272" s="3" t="str">
        <f>HYPERLINK("https://www.boe.es/gazeta/dias/1824/02/10/pdfs/GMD-1824-19.pdf#page=3","Abrir facsímil")</f>
        <v>Abrir facsímil</v>
      </c>
      <c r="K2272" s="3" t="s">
        <v>31</v>
      </c>
    </row>
    <row r="2273" spans="1:11" ht="42" customHeight="1">
      <c r="A2273" s="2" t="s">
        <v>5470</v>
      </c>
      <c r="B2273" s="2" t="s">
        <v>5471</v>
      </c>
      <c r="C2273" s="2" t="s">
        <v>34</v>
      </c>
      <c r="D2273" s="2" t="s">
        <v>35</v>
      </c>
      <c r="E2273" s="5">
        <v>-27426</v>
      </c>
      <c r="F2273" s="3" t="s">
        <v>244</v>
      </c>
      <c r="G2273" s="3" t="s">
        <v>28</v>
      </c>
      <c r="H2273" s="2" t="s">
        <v>29</v>
      </c>
      <c r="I2273" s="2" t="s">
        <v>5472</v>
      </c>
      <c r="J2273" s="3" t="str">
        <f>HYPERLINK("https://www.boe.es/gazeta/dias/1824/11/27/pdfs/GMD-1824-150.pdf#page=4","Abrir facsímil")</f>
        <v>Abrir facsímil</v>
      </c>
      <c r="K2273" s="3" t="s">
        <v>31</v>
      </c>
    </row>
    <row r="2274" spans="1:11" ht="42" customHeight="1">
      <c r="A2274" s="2" t="s">
        <v>5473</v>
      </c>
      <c r="B2274" s="2" t="s">
        <v>5474</v>
      </c>
      <c r="C2274" s="2" t="s">
        <v>54</v>
      </c>
      <c r="D2274" s="2" t="s">
        <v>55</v>
      </c>
      <c r="E2274" s="5">
        <v>-27416</v>
      </c>
      <c r="F2274" s="3" t="s">
        <v>115</v>
      </c>
      <c r="G2274" s="3" t="s">
        <v>37</v>
      </c>
      <c r="H2274" s="2" t="s">
        <v>29</v>
      </c>
      <c r="I2274" s="2" t="s">
        <v>5475</v>
      </c>
      <c r="J2274" s="3" t="str">
        <f>HYPERLINK("https://www.boe.es/gazeta/dias/1824/12/07/pdfs/GMD-1824-154.pdf#page=3","Abrir facsímil")</f>
        <v>Abrir facsímil</v>
      </c>
      <c r="K2274" s="3" t="s">
        <v>31</v>
      </c>
    </row>
    <row r="2275" spans="1:11" ht="42" customHeight="1">
      <c r="A2275" s="2" t="s">
        <v>5476</v>
      </c>
      <c r="B2275" s="2" t="s">
        <v>5476</v>
      </c>
      <c r="C2275" s="2" t="s">
        <v>54</v>
      </c>
      <c r="D2275" s="2" t="s">
        <v>55</v>
      </c>
      <c r="E2275" s="5">
        <v>-27493</v>
      </c>
      <c r="F2275" s="3" t="s">
        <v>63</v>
      </c>
      <c r="G2275" s="3" t="s">
        <v>64</v>
      </c>
      <c r="H2275" s="2" t="s">
        <v>29</v>
      </c>
      <c r="I2275" s="2" t="s">
        <v>5477</v>
      </c>
      <c r="J2275" s="3" t="str">
        <f>HYPERLINK("https://www.boe.es/gazeta/dias/1824/09/21/pdfs/GMD-1824-121.pdf#page=3","Abrir facsímil")</f>
        <v>Abrir facsímil</v>
      </c>
      <c r="K2275" s="3" t="s">
        <v>31</v>
      </c>
    </row>
    <row r="2276" spans="1:11" ht="42" customHeight="1">
      <c r="A2276" s="2" t="s">
        <v>5476</v>
      </c>
      <c r="B2276" s="2" t="s">
        <v>5476</v>
      </c>
      <c r="C2276" s="2" t="s">
        <v>54</v>
      </c>
      <c r="D2276" s="2" t="s">
        <v>55</v>
      </c>
      <c r="E2276" s="5">
        <v>-27461</v>
      </c>
      <c r="F2276" s="3" t="s">
        <v>1345</v>
      </c>
      <c r="G2276" s="3" t="s">
        <v>28</v>
      </c>
      <c r="H2276" s="2" t="s">
        <v>29</v>
      </c>
      <c r="I2276" s="2" t="s">
        <v>5478</v>
      </c>
      <c r="J2276" s="3" t="str">
        <f>HYPERLINK("https://www.boe.es/gazeta/dias/1824/10/23/pdfs/GMD-1824-135.pdf#page=4","Abrir facsímil")</f>
        <v>Abrir facsímil</v>
      </c>
      <c r="K2276" s="3" t="s">
        <v>31</v>
      </c>
    </row>
    <row r="2277" spans="1:11" ht="42" customHeight="1">
      <c r="A2277" s="2" t="s">
        <v>5479</v>
      </c>
      <c r="B2277" s="2" t="s">
        <v>5480</v>
      </c>
      <c r="C2277" s="2" t="s">
        <v>72</v>
      </c>
      <c r="D2277" s="2" t="s">
        <v>18</v>
      </c>
      <c r="E2277" s="5">
        <v>-27470</v>
      </c>
      <c r="F2277" s="3" t="s">
        <v>89</v>
      </c>
      <c r="G2277" s="3" t="s">
        <v>37</v>
      </c>
      <c r="H2277" s="2" t="s">
        <v>29</v>
      </c>
      <c r="I2277" s="2" t="s">
        <v>5481</v>
      </c>
      <c r="J2277" s="3" t="str">
        <f>HYPERLINK("https://www.boe.es/gazeta/dias/1824/10/14/pdfs/GMD-1824-131.pdf#page=3","Abrir facsímil")</f>
        <v>Abrir facsímil</v>
      </c>
      <c r="K2277" s="3" t="s">
        <v>31</v>
      </c>
    </row>
    <row r="2278" spans="1:11" ht="42" customHeight="1">
      <c r="A2278" s="2" t="s">
        <v>5482</v>
      </c>
      <c r="B2278" s="2" t="s">
        <v>5483</v>
      </c>
      <c r="C2278" s="2" t="s">
        <v>54</v>
      </c>
      <c r="D2278" s="2" t="s">
        <v>55</v>
      </c>
      <c r="E2278" s="5">
        <v>-27500</v>
      </c>
      <c r="F2278" s="3" t="s">
        <v>1015</v>
      </c>
      <c r="G2278" s="3" t="s">
        <v>37</v>
      </c>
      <c r="H2278" s="2" t="s">
        <v>29</v>
      </c>
      <c r="I2278" s="2" t="s">
        <v>5484</v>
      </c>
      <c r="J2278" s="3" t="str">
        <f>HYPERLINK("https://www.boe.es/gazeta/dias/1824/09/14/pdfs/GMD-1824-118.pdf#page=3","Abrir facsímil")</f>
        <v>Abrir facsímil</v>
      </c>
      <c r="K2278" s="3" t="s">
        <v>31</v>
      </c>
    </row>
    <row r="2279" spans="1:11" ht="42" customHeight="1">
      <c r="A2279" s="2" t="s">
        <v>5485</v>
      </c>
      <c r="B2279" s="2" t="s">
        <v>5486</v>
      </c>
      <c r="C2279" s="2" t="s">
        <v>54</v>
      </c>
      <c r="D2279" s="2" t="s">
        <v>55</v>
      </c>
      <c r="E2279" s="5">
        <v>-27428</v>
      </c>
      <c r="F2279" s="3" t="s">
        <v>81</v>
      </c>
      <c r="G2279" s="3" t="s">
        <v>37</v>
      </c>
      <c r="H2279" s="2" t="s">
        <v>21</v>
      </c>
      <c r="I2279" s="2" t="s">
        <v>5487</v>
      </c>
      <c r="J2279" s="3" t="str">
        <f>HYPERLINK("https://www.boe.es/gazeta/dias/1824/11/25/pdfs/GMD-1824-149.pdf#page=3","Abrir facsímil")</f>
        <v>Abrir facsímil</v>
      </c>
      <c r="K2279" s="3" t="s">
        <v>23</v>
      </c>
    </row>
    <row r="2280" spans="1:11" ht="42" customHeight="1">
      <c r="A2280" s="2" t="s">
        <v>5488</v>
      </c>
      <c r="B2280" s="2" t="s">
        <v>5488</v>
      </c>
      <c r="C2280" s="2" t="s">
        <v>54</v>
      </c>
      <c r="D2280" s="2" t="s">
        <v>55</v>
      </c>
      <c r="E2280" s="5">
        <v>-27575</v>
      </c>
      <c r="F2280" s="3" t="s">
        <v>261</v>
      </c>
      <c r="G2280" s="3" t="s">
        <v>2308</v>
      </c>
      <c r="H2280" s="2" t="s">
        <v>29</v>
      </c>
      <c r="I2280" s="2" t="s">
        <v>5489</v>
      </c>
      <c r="J2280" s="3" t="str">
        <f>HYPERLINK("https://www.boe.es/gazeta/dias/1824/07/01/pdfs/GMD-1824-83.pdf#page=1","Abrir facsímil")</f>
        <v>Abrir facsímil</v>
      </c>
      <c r="K2280" s="3" t="s">
        <v>31</v>
      </c>
    </row>
    <row r="2281" spans="1:11" ht="42" customHeight="1">
      <c r="A2281" s="2" t="s">
        <v>5488</v>
      </c>
      <c r="B2281" s="2" t="s">
        <v>5488</v>
      </c>
      <c r="C2281" s="2" t="s">
        <v>34</v>
      </c>
      <c r="D2281" s="2" t="s">
        <v>35</v>
      </c>
      <c r="E2281" s="5">
        <v>-27547</v>
      </c>
      <c r="F2281" s="3" t="s">
        <v>156</v>
      </c>
      <c r="G2281" s="3" t="s">
        <v>28</v>
      </c>
      <c r="H2281" s="2" t="s">
        <v>29</v>
      </c>
      <c r="I2281" s="2" t="s">
        <v>5490</v>
      </c>
      <c r="J2281" s="3" t="str">
        <f>HYPERLINK("https://www.boe.es/gazeta/dias/1824/07/29/pdfs/GMD-1824-95.pdf#page=4","Abrir facsímil")</f>
        <v>Abrir facsímil</v>
      </c>
      <c r="K2281" s="3" t="s">
        <v>31</v>
      </c>
    </row>
    <row r="2282" spans="1:11" ht="42" customHeight="1">
      <c r="A2282" s="2" t="s">
        <v>5488</v>
      </c>
      <c r="B2282" s="2" t="s">
        <v>5488</v>
      </c>
      <c r="C2282" s="2" t="s">
        <v>54</v>
      </c>
      <c r="D2282" s="2" t="s">
        <v>55</v>
      </c>
      <c r="E2282" s="5">
        <v>-27489</v>
      </c>
      <c r="F2282" s="3" t="s">
        <v>59</v>
      </c>
      <c r="G2282" s="3" t="s">
        <v>28</v>
      </c>
      <c r="H2282" s="2" t="s">
        <v>29</v>
      </c>
      <c r="I2282" s="2" t="s">
        <v>5491</v>
      </c>
      <c r="J2282" s="3" t="str">
        <f>HYPERLINK("https://www.boe.es/gazeta/dias/1824/09/25/pdfs/GMD-1824-123.pdf#page=4","Abrir facsímil")</f>
        <v>Abrir facsímil</v>
      </c>
      <c r="K2282" s="3" t="s">
        <v>31</v>
      </c>
    </row>
    <row r="2283" spans="1:11" ht="42" customHeight="1">
      <c r="A2283" s="2" t="s">
        <v>5492</v>
      </c>
      <c r="B2283" s="2" t="s">
        <v>5493</v>
      </c>
      <c r="C2283" s="2" t="s">
        <v>34</v>
      </c>
      <c r="D2283" s="2" t="s">
        <v>35</v>
      </c>
      <c r="E2283" s="5">
        <v>-27512</v>
      </c>
      <c r="F2283" s="3" t="s">
        <v>36</v>
      </c>
      <c r="G2283" s="3" t="s">
        <v>28</v>
      </c>
      <c r="H2283" s="2" t="s">
        <v>29</v>
      </c>
      <c r="I2283" s="2" t="s">
        <v>5494</v>
      </c>
      <c r="J2283" s="3" t="str">
        <f>HYPERLINK("https://www.boe.es/gazeta/dias/1824/09/02/pdfs/GMD-1824-113.pdf#page=4","Abrir facsímil")</f>
        <v>Abrir facsímil</v>
      </c>
      <c r="K2283" s="3" t="s">
        <v>31</v>
      </c>
    </row>
    <row r="2284" spans="1:11" ht="42" customHeight="1">
      <c r="A2284" s="2" t="s">
        <v>5495</v>
      </c>
      <c r="B2284" s="2" t="s">
        <v>5496</v>
      </c>
      <c r="C2284" s="2" t="s">
        <v>54</v>
      </c>
      <c r="D2284" s="2" t="s">
        <v>55</v>
      </c>
      <c r="E2284" s="5">
        <v>-27517</v>
      </c>
      <c r="F2284" s="3" t="s">
        <v>173</v>
      </c>
      <c r="G2284" s="3" t="s">
        <v>28</v>
      </c>
      <c r="H2284" s="2" t="s">
        <v>29</v>
      </c>
      <c r="I2284" s="2" t="s">
        <v>5497</v>
      </c>
      <c r="J2284" s="3" t="str">
        <f>HYPERLINK("https://www.boe.es/gazeta/dias/1824/08/28/pdfs/GMD-1824-110.pdf#page=4","Abrir facsímil")</f>
        <v>Abrir facsímil</v>
      </c>
      <c r="K2284" s="3" t="s">
        <v>31</v>
      </c>
    </row>
    <row r="2285" spans="1:11" ht="42" customHeight="1">
      <c r="A2285" s="2" t="s">
        <v>5498</v>
      </c>
      <c r="B2285" s="2" t="s">
        <v>5499</v>
      </c>
      <c r="C2285" s="2" t="s">
        <v>17</v>
      </c>
      <c r="D2285" s="2" t="s">
        <v>18</v>
      </c>
      <c r="E2285" s="5">
        <v>-27430</v>
      </c>
      <c r="F2285" s="3" t="s">
        <v>699</v>
      </c>
      <c r="G2285" s="3" t="s">
        <v>37</v>
      </c>
      <c r="H2285" s="2" t="s">
        <v>29</v>
      </c>
      <c r="I2285" s="2" t="s">
        <v>5500</v>
      </c>
      <c r="J2285" s="3" t="str">
        <f>HYPERLINK("https://www.boe.es/gazeta/dias/1824/11/23/pdfs/GMD-1824-148.pdf#page=3","Abrir facsímil")</f>
        <v>Abrir facsímil</v>
      </c>
      <c r="K2285" s="3" t="s">
        <v>31</v>
      </c>
    </row>
    <row r="2286" spans="1:11" ht="42" customHeight="1">
      <c r="A2286" s="2" t="s">
        <v>5501</v>
      </c>
      <c r="B2286" s="2" t="s">
        <v>5502</v>
      </c>
      <c r="C2286" s="2" t="s">
        <v>54</v>
      </c>
      <c r="D2286" s="2" t="s">
        <v>55</v>
      </c>
      <c r="E2286" s="5">
        <v>-27486</v>
      </c>
      <c r="F2286" s="3" t="s">
        <v>160</v>
      </c>
      <c r="G2286" s="3" t="s">
        <v>161</v>
      </c>
      <c r="H2286" s="2" t="s">
        <v>29</v>
      </c>
      <c r="I2286" s="2" t="s">
        <v>5503</v>
      </c>
      <c r="J2286" s="3" t="str">
        <f>HYPERLINK("https://www.boe.es/gazeta/dias/1824/09/28/pdfs/GMD-1824-124.pdf#page=3","Abrir facsímil")</f>
        <v>Abrir facsímil</v>
      </c>
      <c r="K2286" s="3" t="s">
        <v>31</v>
      </c>
    </row>
    <row r="2287" spans="1:11" ht="42" customHeight="1">
      <c r="A2287" s="2" t="s">
        <v>5504</v>
      </c>
      <c r="B2287" s="2" t="s">
        <v>5504</v>
      </c>
      <c r="C2287" s="2" t="s">
        <v>54</v>
      </c>
      <c r="D2287" s="2" t="s">
        <v>55</v>
      </c>
      <c r="E2287" s="5">
        <v>-27566</v>
      </c>
      <c r="F2287" s="3" t="s">
        <v>183</v>
      </c>
      <c r="G2287" s="3" t="s">
        <v>90</v>
      </c>
      <c r="H2287" s="2" t="s">
        <v>29</v>
      </c>
      <c r="I2287" s="2" t="s">
        <v>5505</v>
      </c>
      <c r="J2287" s="3" t="str">
        <f>HYPERLINK("https://www.boe.es/gazeta/dias/1824/07/10/pdfs/GMD-1824-87.pdf#page=2","Abrir facsímil")</f>
        <v>Abrir facsímil</v>
      </c>
      <c r="K2287" s="3" t="s">
        <v>31</v>
      </c>
    </row>
    <row r="2288" spans="1:11" ht="42" customHeight="1">
      <c r="A2288" s="2" t="s">
        <v>5506</v>
      </c>
      <c r="B2288" s="2" t="s">
        <v>5507</v>
      </c>
      <c r="C2288" s="2" t="s">
        <v>17</v>
      </c>
      <c r="D2288" s="2" t="s">
        <v>18</v>
      </c>
      <c r="E2288" s="5">
        <v>-27416</v>
      </c>
      <c r="F2288" s="3" t="s">
        <v>115</v>
      </c>
      <c r="G2288" s="3" t="s">
        <v>37</v>
      </c>
      <c r="H2288" s="2" t="s">
        <v>29</v>
      </c>
      <c r="I2288" s="2" t="s">
        <v>5508</v>
      </c>
      <c r="J2288" s="3" t="str">
        <f>HYPERLINK("https://www.boe.es/gazeta/dias/1824/12/07/pdfs/GMD-1824-154.pdf#page=3","Abrir facsímil")</f>
        <v>Abrir facsímil</v>
      </c>
      <c r="K2288" s="3" t="s">
        <v>31</v>
      </c>
    </row>
    <row r="2289" spans="1:11" ht="42" customHeight="1">
      <c r="A2289" s="2" t="s">
        <v>5509</v>
      </c>
      <c r="B2289" s="2" t="s">
        <v>5510</v>
      </c>
      <c r="C2289" s="2" t="s">
        <v>54</v>
      </c>
      <c r="D2289" s="2" t="s">
        <v>55</v>
      </c>
      <c r="E2289" s="5">
        <v>-27409</v>
      </c>
      <c r="F2289" s="3" t="s">
        <v>85</v>
      </c>
      <c r="G2289" s="3" t="s">
        <v>28</v>
      </c>
      <c r="H2289" s="2" t="s">
        <v>29</v>
      </c>
      <c r="I2289" s="2" t="s">
        <v>5511</v>
      </c>
      <c r="J2289" s="3" t="str">
        <f>HYPERLINK("https://www.boe.es/gazeta/dias/1824/12/14/pdfs/GMD-1824-157.pdf#page=4","Abrir facsímil")</f>
        <v>Abrir facsímil</v>
      </c>
      <c r="K2289" s="3" t="s">
        <v>31</v>
      </c>
    </row>
    <row r="2290" spans="1:11" ht="42" customHeight="1">
      <c r="A2290" s="2" t="s">
        <v>5512</v>
      </c>
      <c r="B2290" s="2" t="s">
        <v>5512</v>
      </c>
      <c r="C2290" s="2" t="s">
        <v>54</v>
      </c>
      <c r="D2290" s="2" t="s">
        <v>55</v>
      </c>
      <c r="E2290" s="5">
        <v>-27566</v>
      </c>
      <c r="F2290" s="3" t="s">
        <v>183</v>
      </c>
      <c r="G2290" s="3" t="s">
        <v>90</v>
      </c>
      <c r="H2290" s="2" t="s">
        <v>29</v>
      </c>
      <c r="I2290" s="2" t="s">
        <v>5513</v>
      </c>
      <c r="J2290" s="3" t="str">
        <f>HYPERLINK("https://www.boe.es/gazeta/dias/1824/07/10/pdfs/GMD-1824-87.pdf#page=2","Abrir facsímil")</f>
        <v>Abrir facsímil</v>
      </c>
      <c r="K2290" s="3" t="s">
        <v>31</v>
      </c>
    </row>
    <row r="2291" spans="1:11" ht="42" customHeight="1">
      <c r="A2291" s="2" t="s">
        <v>5514</v>
      </c>
      <c r="B2291" s="2" t="s">
        <v>5514</v>
      </c>
      <c r="C2291" s="2" t="s">
        <v>155</v>
      </c>
      <c r="D2291" s="2" t="s">
        <v>18</v>
      </c>
      <c r="E2291" s="5">
        <v>-27540</v>
      </c>
      <c r="F2291" s="3" t="s">
        <v>1661</v>
      </c>
      <c r="G2291" s="3" t="s">
        <v>28</v>
      </c>
      <c r="H2291" s="2" t="s">
        <v>29</v>
      </c>
      <c r="I2291" s="2" t="s">
        <v>5515</v>
      </c>
      <c r="J2291" s="3" t="str">
        <f>HYPERLINK("https://www.boe.es/gazeta/dias/1824/08/05/pdfs/GMD-1824-98.pdf#page=4","Abrir facsímil")</f>
        <v>Abrir facsímil</v>
      </c>
      <c r="K2291" s="3" t="s">
        <v>31</v>
      </c>
    </row>
    <row r="2292" spans="1:11" ht="42" customHeight="1">
      <c r="A2292" s="2" t="s">
        <v>5516</v>
      </c>
      <c r="B2292" s="2" t="s">
        <v>5517</v>
      </c>
      <c r="C2292" s="2" t="s">
        <v>17</v>
      </c>
      <c r="D2292" s="2" t="s">
        <v>18</v>
      </c>
      <c r="E2292" s="5">
        <v>-27454</v>
      </c>
      <c r="F2292" s="3" t="s">
        <v>318</v>
      </c>
      <c r="G2292" s="3" t="s">
        <v>37</v>
      </c>
      <c r="H2292" s="2" t="s">
        <v>29</v>
      </c>
      <c r="I2292" s="2" t="s">
        <v>5518</v>
      </c>
      <c r="J2292" s="3" t="str">
        <f>HYPERLINK("https://www.boe.es/gazeta/dias/1824/10/30/pdfs/GMD-1824-138.pdf#page=3","Abrir facsímil")</f>
        <v>Abrir facsímil</v>
      </c>
      <c r="K2292" s="3" t="s">
        <v>31</v>
      </c>
    </row>
    <row r="2293" spans="1:11" ht="42" customHeight="1">
      <c r="A2293" s="2" t="s">
        <v>5519</v>
      </c>
      <c r="B2293" s="2" t="s">
        <v>5520</v>
      </c>
      <c r="C2293" s="2" t="s">
        <v>54</v>
      </c>
      <c r="D2293" s="2" t="s">
        <v>55</v>
      </c>
      <c r="E2293" s="5">
        <v>-27461</v>
      </c>
      <c r="F2293" s="3" t="s">
        <v>1345</v>
      </c>
      <c r="G2293" s="3" t="s">
        <v>28</v>
      </c>
      <c r="H2293" s="2" t="s">
        <v>21</v>
      </c>
      <c r="I2293" s="2" t="s">
        <v>5521</v>
      </c>
      <c r="J2293" s="3" t="str">
        <f>HYPERLINK("https://www.boe.es/gazeta/dias/1824/10/23/pdfs/GMD-1824-135.pdf#page=4","Abrir facsímil")</f>
        <v>Abrir facsímil</v>
      </c>
      <c r="K2293" s="3" t="s">
        <v>23</v>
      </c>
    </row>
    <row r="2294" spans="1:11" ht="42" customHeight="1">
      <c r="A2294" s="2" t="s">
        <v>5522</v>
      </c>
      <c r="B2294" s="2" t="s">
        <v>5523</v>
      </c>
      <c r="C2294" s="2" t="s">
        <v>17</v>
      </c>
      <c r="D2294" s="2" t="s">
        <v>18</v>
      </c>
      <c r="E2294" s="5">
        <v>-27535</v>
      </c>
      <c r="F2294" s="3" t="s">
        <v>715</v>
      </c>
      <c r="G2294" s="3" t="s">
        <v>28</v>
      </c>
      <c r="H2294" s="2" t="s">
        <v>29</v>
      </c>
      <c r="I2294" s="2" t="s">
        <v>5524</v>
      </c>
      <c r="J2294" s="3" t="str">
        <f>HYPERLINK("https://www.boe.es/gazeta/dias/1824/08/10/pdfs/GMD-1824-100.pdf#page=4","Abrir facsímil")</f>
        <v>Abrir facsímil</v>
      </c>
      <c r="K2294" s="3" t="s">
        <v>31</v>
      </c>
    </row>
    <row r="2295" spans="1:11" ht="42" customHeight="1">
      <c r="A2295" s="2" t="s">
        <v>5525</v>
      </c>
      <c r="B2295" s="2" t="s">
        <v>5526</v>
      </c>
      <c r="C2295" s="2" t="s">
        <v>34</v>
      </c>
      <c r="D2295" s="2" t="s">
        <v>35</v>
      </c>
      <c r="E2295" s="5">
        <v>-27470</v>
      </c>
      <c r="F2295" s="3" t="s">
        <v>89</v>
      </c>
      <c r="G2295" s="3" t="s">
        <v>28</v>
      </c>
      <c r="H2295" s="2" t="s">
        <v>29</v>
      </c>
      <c r="I2295" s="2" t="s">
        <v>5527</v>
      </c>
      <c r="J2295" s="3" t="str">
        <f>HYPERLINK("https://www.boe.es/gazeta/dias/1824/10/14/pdfs/GMD-1824-131.pdf#page=4","Abrir facsímil")</f>
        <v>Abrir facsímil</v>
      </c>
      <c r="K2295" s="3" t="s">
        <v>31</v>
      </c>
    </row>
    <row r="2296" spans="1:11" ht="42" customHeight="1">
      <c r="A2296" s="2" t="s">
        <v>5528</v>
      </c>
      <c r="B2296" s="2" t="s">
        <v>5528</v>
      </c>
      <c r="C2296" s="2" t="s">
        <v>54</v>
      </c>
      <c r="D2296" s="2" t="s">
        <v>55</v>
      </c>
      <c r="E2296" s="5">
        <v>-27472</v>
      </c>
      <c r="F2296" s="3" t="s">
        <v>459</v>
      </c>
      <c r="G2296" s="3" t="s">
        <v>28</v>
      </c>
      <c r="H2296" s="2" t="s">
        <v>29</v>
      </c>
      <c r="I2296" s="2" t="s">
        <v>5529</v>
      </c>
      <c r="J2296" s="3" t="str">
        <f>HYPERLINK("https://www.boe.es/gazeta/dias/1824/10/12/pdfs/GMD-1824-130.pdf#page=4","Abrir facsímil")</f>
        <v>Abrir facsímil</v>
      </c>
      <c r="K2296" s="3" t="s">
        <v>31</v>
      </c>
    </row>
    <row r="2297" spans="1:11" ht="42" customHeight="1">
      <c r="A2297" s="2" t="s">
        <v>5528</v>
      </c>
      <c r="B2297" s="2" t="s">
        <v>5528</v>
      </c>
      <c r="C2297" s="2" t="s">
        <v>34</v>
      </c>
      <c r="D2297" s="2" t="s">
        <v>35</v>
      </c>
      <c r="E2297" s="5">
        <v>-27428</v>
      </c>
      <c r="F2297" s="3" t="s">
        <v>81</v>
      </c>
      <c r="G2297" s="3" t="s">
        <v>37</v>
      </c>
      <c r="H2297" s="2" t="s">
        <v>29</v>
      </c>
      <c r="I2297" s="2" t="s">
        <v>5530</v>
      </c>
      <c r="J2297" s="3" t="str">
        <f>HYPERLINK("https://www.boe.es/gazeta/dias/1824/11/25/pdfs/GMD-1824-149.pdf#page=3","Abrir facsímil")</f>
        <v>Abrir facsímil</v>
      </c>
      <c r="K2297" s="3" t="s">
        <v>31</v>
      </c>
    </row>
    <row r="2298" spans="1:11" ht="42" customHeight="1">
      <c r="A2298" s="2" t="s">
        <v>5531</v>
      </c>
      <c r="B2298" s="2" t="s">
        <v>5532</v>
      </c>
      <c r="C2298" s="2" t="s">
        <v>54</v>
      </c>
      <c r="D2298" s="2" t="s">
        <v>55</v>
      </c>
      <c r="E2298" s="5">
        <v>-27412</v>
      </c>
      <c r="F2298" s="3" t="s">
        <v>73</v>
      </c>
      <c r="G2298" s="3" t="s">
        <v>28</v>
      </c>
      <c r="H2298" s="2" t="s">
        <v>29</v>
      </c>
      <c r="I2298" s="2" t="s">
        <v>5533</v>
      </c>
      <c r="J2298" s="3" t="str">
        <f>HYPERLINK("https://www.boe.es/gazeta/dias/1824/12/11/pdfs/GMD-1824-156.pdf#page=4","Abrir facsímil")</f>
        <v>Abrir facsímil</v>
      </c>
      <c r="K2298" s="3" t="s">
        <v>31</v>
      </c>
    </row>
    <row r="2299" spans="1:11" ht="42" customHeight="1">
      <c r="A2299" s="2" t="s">
        <v>5534</v>
      </c>
      <c r="B2299" s="2" t="s">
        <v>5535</v>
      </c>
      <c r="C2299" s="2" t="s">
        <v>54</v>
      </c>
      <c r="D2299" s="2" t="s">
        <v>55</v>
      </c>
      <c r="E2299" s="5">
        <v>-27484</v>
      </c>
      <c r="F2299" s="3" t="s">
        <v>659</v>
      </c>
      <c r="G2299" s="3" t="s">
        <v>37</v>
      </c>
      <c r="H2299" s="2" t="s">
        <v>29</v>
      </c>
      <c r="I2299" s="2" t="s">
        <v>5536</v>
      </c>
      <c r="J2299" s="3" t="str">
        <f>HYPERLINK("https://www.boe.es/gazeta/dias/1824/09/30/pdfs/GMD-1824-125.pdf#page=3","Abrir facsímil")</f>
        <v>Abrir facsímil</v>
      </c>
      <c r="K2299" s="3" t="s">
        <v>31</v>
      </c>
    </row>
    <row r="2300" spans="1:11" ht="42" customHeight="1">
      <c r="A2300" s="2" t="s">
        <v>5537</v>
      </c>
      <c r="B2300" s="2" t="s">
        <v>5538</v>
      </c>
      <c r="C2300" s="2" t="s">
        <v>54</v>
      </c>
      <c r="D2300" s="2" t="s">
        <v>55</v>
      </c>
      <c r="E2300" s="5">
        <v>-27491</v>
      </c>
      <c r="F2300" s="3" t="s">
        <v>1195</v>
      </c>
      <c r="G2300" s="3" t="s">
        <v>37</v>
      </c>
      <c r="H2300" s="2" t="s">
        <v>29</v>
      </c>
      <c r="I2300" s="2" t="s">
        <v>5539</v>
      </c>
      <c r="J2300" s="3" t="str">
        <f>HYPERLINK("https://www.boe.es/gazeta/dias/1824/09/23/pdfs/GMD-1824-122.pdf#page=3","Abrir facsímil")</f>
        <v>Abrir facsímil</v>
      </c>
      <c r="K2300" s="3" t="s">
        <v>31</v>
      </c>
    </row>
    <row r="2301" spans="1:11" ht="42" customHeight="1">
      <c r="A2301" s="2" t="s">
        <v>5540</v>
      </c>
      <c r="B2301" s="2" t="s">
        <v>5541</v>
      </c>
      <c r="C2301" s="2" t="s">
        <v>54</v>
      </c>
      <c r="D2301" s="2" t="s">
        <v>55</v>
      </c>
      <c r="E2301" s="5">
        <v>-27484</v>
      </c>
      <c r="F2301" s="3" t="s">
        <v>659</v>
      </c>
      <c r="G2301" s="3" t="s">
        <v>37</v>
      </c>
      <c r="H2301" s="2" t="s">
        <v>21</v>
      </c>
      <c r="I2301" s="2" t="s">
        <v>5542</v>
      </c>
      <c r="J2301" s="3" t="str">
        <f>HYPERLINK("https://www.boe.es/gazeta/dias/1824/09/30/pdfs/GMD-1824-125.pdf#page=3","Abrir facsímil")</f>
        <v>Abrir facsímil</v>
      </c>
      <c r="K2301" s="3" t="s">
        <v>23</v>
      </c>
    </row>
    <row r="2302" spans="1:11" ht="42" customHeight="1">
      <c r="A2302" s="2" t="s">
        <v>5543</v>
      </c>
      <c r="B2302" s="2" t="s">
        <v>5544</v>
      </c>
      <c r="C2302" s="2" t="s">
        <v>54</v>
      </c>
      <c r="D2302" s="2" t="s">
        <v>55</v>
      </c>
      <c r="E2302" s="5">
        <v>-27601</v>
      </c>
      <c r="F2302" s="3" t="s">
        <v>473</v>
      </c>
      <c r="G2302" s="3" t="s">
        <v>37</v>
      </c>
      <c r="H2302" s="2" t="s">
        <v>29</v>
      </c>
      <c r="I2302" s="2" t="s">
        <v>5545</v>
      </c>
      <c r="J2302" s="3" t="str">
        <f>HYPERLINK("https://www.boe.es/gazeta/dias/1824/06/05/pdfs/GMD-1824-72.pdf#page=3","Abrir facsímil")</f>
        <v>Abrir facsímil</v>
      </c>
      <c r="K2302" s="3" t="s">
        <v>31</v>
      </c>
    </row>
    <row r="2303" spans="1:11" ht="42" customHeight="1">
      <c r="A2303" s="2" t="s">
        <v>5546</v>
      </c>
      <c r="B2303" s="2" t="s">
        <v>5547</v>
      </c>
      <c r="C2303" s="2" t="s">
        <v>34</v>
      </c>
      <c r="D2303" s="2" t="s">
        <v>35</v>
      </c>
      <c r="E2303" s="5">
        <v>-27400</v>
      </c>
      <c r="F2303" s="3" t="s">
        <v>108</v>
      </c>
      <c r="G2303" s="3" t="s">
        <v>28</v>
      </c>
      <c r="H2303" s="2" t="s">
        <v>29</v>
      </c>
      <c r="I2303" s="2" t="s">
        <v>5548</v>
      </c>
      <c r="J2303" s="3" t="str">
        <f>HYPERLINK("https://www.boe.es/gazeta/dias/1824/12/23/pdfs/GMD-1824-161.pdf#page=4","Abrir facsímil")</f>
        <v>Abrir facsímil</v>
      </c>
      <c r="K2303" s="3" t="s">
        <v>31</v>
      </c>
    </row>
    <row r="2304" spans="1:11" ht="42" customHeight="1">
      <c r="A2304" s="2" t="s">
        <v>5549</v>
      </c>
      <c r="B2304" s="2" t="s">
        <v>5550</v>
      </c>
      <c r="C2304" s="2" t="s">
        <v>54</v>
      </c>
      <c r="D2304" s="2" t="s">
        <v>55</v>
      </c>
      <c r="E2304" s="5">
        <v>-27517</v>
      </c>
      <c r="F2304" s="3" t="s">
        <v>173</v>
      </c>
      <c r="G2304" s="3" t="s">
        <v>28</v>
      </c>
      <c r="H2304" s="2" t="s">
        <v>29</v>
      </c>
      <c r="I2304" s="2" t="s">
        <v>5551</v>
      </c>
      <c r="J2304" s="3" t="str">
        <f>HYPERLINK("https://www.boe.es/gazeta/dias/1824/08/28/pdfs/GMD-1824-110.pdf#page=4","Abrir facsímil")</f>
        <v>Abrir facsímil</v>
      </c>
      <c r="K2304" s="3" t="s">
        <v>31</v>
      </c>
    </row>
    <row r="2305" spans="1:11" ht="42" customHeight="1">
      <c r="A2305" s="2" t="s">
        <v>5552</v>
      </c>
      <c r="B2305" s="2" t="s">
        <v>5553</v>
      </c>
      <c r="C2305" s="2" t="s">
        <v>54</v>
      </c>
      <c r="D2305" s="2" t="s">
        <v>55</v>
      </c>
      <c r="E2305" s="5">
        <v>-27430</v>
      </c>
      <c r="F2305" s="3" t="s">
        <v>699</v>
      </c>
      <c r="G2305" s="3" t="s">
        <v>28</v>
      </c>
      <c r="H2305" s="2" t="s">
        <v>29</v>
      </c>
      <c r="I2305" s="2" t="s">
        <v>5554</v>
      </c>
      <c r="J2305" s="3" t="str">
        <f>HYPERLINK("https://www.boe.es/gazeta/dias/1824/11/23/pdfs/GMD-1824-148.pdf#page=4","Abrir facsímil")</f>
        <v>Abrir facsímil</v>
      </c>
      <c r="K2305" s="3" t="s">
        <v>31</v>
      </c>
    </row>
    <row r="2306" spans="1:11" ht="42" customHeight="1">
      <c r="A2306" s="2" t="s">
        <v>5555</v>
      </c>
      <c r="B2306" s="2" t="s">
        <v>5556</v>
      </c>
      <c r="C2306" s="2" t="s">
        <v>17</v>
      </c>
      <c r="D2306" s="2" t="s">
        <v>18</v>
      </c>
      <c r="E2306" s="5">
        <v>-27430</v>
      </c>
      <c r="F2306" s="3" t="s">
        <v>699</v>
      </c>
      <c r="G2306" s="3" t="s">
        <v>37</v>
      </c>
      <c r="H2306" s="2" t="s">
        <v>29</v>
      </c>
      <c r="I2306" s="2" t="s">
        <v>5557</v>
      </c>
      <c r="J2306" s="3" t="str">
        <f>HYPERLINK("https://www.boe.es/gazeta/dias/1824/11/23/pdfs/GMD-1824-148.pdf#page=3","Abrir facsímil")</f>
        <v>Abrir facsímil</v>
      </c>
      <c r="K2306" s="3" t="s">
        <v>31</v>
      </c>
    </row>
    <row r="2307" spans="1:11" ht="42" customHeight="1">
      <c r="A2307" s="2" t="s">
        <v>5558</v>
      </c>
      <c r="B2307" s="2" t="s">
        <v>5559</v>
      </c>
      <c r="C2307" s="2" t="s">
        <v>54</v>
      </c>
      <c r="D2307" s="2" t="s">
        <v>55</v>
      </c>
      <c r="E2307" s="5">
        <v>-27454</v>
      </c>
      <c r="F2307" s="3" t="s">
        <v>318</v>
      </c>
      <c r="G2307" s="3" t="s">
        <v>90</v>
      </c>
      <c r="H2307" s="2" t="s">
        <v>29</v>
      </c>
      <c r="I2307" s="2" t="s">
        <v>5560</v>
      </c>
      <c r="J2307" s="3" t="str">
        <f>HYPERLINK("https://www.boe.es/gazeta/dias/1824/10/30/pdfs/GMD-1824-138.pdf#page=2","Abrir facsímil")</f>
        <v>Abrir facsímil</v>
      </c>
      <c r="K2307" s="3" t="s">
        <v>31</v>
      </c>
    </row>
    <row r="2308" spans="1:11" ht="42" customHeight="1">
      <c r="A2308" s="2" t="s">
        <v>5561</v>
      </c>
      <c r="B2308" s="2" t="s">
        <v>5562</v>
      </c>
      <c r="C2308" s="2" t="s">
        <v>17</v>
      </c>
      <c r="D2308" s="2" t="s">
        <v>18</v>
      </c>
      <c r="E2308" s="5">
        <v>-27430</v>
      </c>
      <c r="F2308" s="3" t="s">
        <v>699</v>
      </c>
      <c r="G2308" s="3" t="s">
        <v>37</v>
      </c>
      <c r="H2308" s="2" t="s">
        <v>29</v>
      </c>
      <c r="I2308" s="2" t="s">
        <v>5563</v>
      </c>
      <c r="J2308" s="3" t="str">
        <f>HYPERLINK("https://www.boe.es/gazeta/dias/1824/11/23/pdfs/GMD-1824-148.pdf#page=3","Abrir facsímil")</f>
        <v>Abrir facsímil</v>
      </c>
      <c r="K2308" s="3" t="s">
        <v>31</v>
      </c>
    </row>
    <row r="2309" spans="1:11" ht="42" customHeight="1">
      <c r="A2309" s="2" t="s">
        <v>5564</v>
      </c>
      <c r="B2309" s="2" t="s">
        <v>5565</v>
      </c>
      <c r="C2309" s="2" t="s">
        <v>54</v>
      </c>
      <c r="D2309" s="2" t="s">
        <v>55</v>
      </c>
      <c r="E2309" s="5">
        <v>-27409</v>
      </c>
      <c r="F2309" s="3" t="s">
        <v>85</v>
      </c>
      <c r="G2309" s="3" t="s">
        <v>28</v>
      </c>
      <c r="H2309" s="2" t="s">
        <v>29</v>
      </c>
      <c r="I2309" s="2" t="s">
        <v>5566</v>
      </c>
      <c r="J2309" s="3" t="str">
        <f>HYPERLINK("https://www.boe.es/gazeta/dias/1824/12/14/pdfs/GMD-1824-157.pdf#page=4","Abrir facsímil")</f>
        <v>Abrir facsímil</v>
      </c>
      <c r="K2309" s="3" t="s">
        <v>31</v>
      </c>
    </row>
    <row r="2310" spans="1:11" ht="42" customHeight="1">
      <c r="A2310" s="2" t="s">
        <v>5567</v>
      </c>
      <c r="B2310" s="2" t="s">
        <v>5567</v>
      </c>
      <c r="C2310" s="2" t="s">
        <v>34</v>
      </c>
      <c r="D2310" s="2" t="s">
        <v>35</v>
      </c>
      <c r="E2310" s="5">
        <v>-27440</v>
      </c>
      <c r="F2310" s="3" t="s">
        <v>127</v>
      </c>
      <c r="G2310" s="3" t="s">
        <v>128</v>
      </c>
      <c r="H2310" s="2" t="s">
        <v>29</v>
      </c>
      <c r="I2310" s="2" t="s">
        <v>5568</v>
      </c>
      <c r="J2310" s="3" t="str">
        <f>HYPERLINK("https://www.boe.es/gazeta/dias/1824/11/13/pdfs/GMD-1824-144.pdf#page=3","Abrir facsímil")</f>
        <v>Abrir facsímil</v>
      </c>
      <c r="K2310" s="3" t="s">
        <v>31</v>
      </c>
    </row>
    <row r="2311" spans="1:11" ht="42" customHeight="1">
      <c r="A2311" s="2" t="s">
        <v>5569</v>
      </c>
      <c r="B2311" s="2" t="s">
        <v>5569</v>
      </c>
      <c r="C2311" s="2" t="s">
        <v>54</v>
      </c>
      <c r="D2311" s="2" t="s">
        <v>55</v>
      </c>
      <c r="E2311" s="5">
        <v>-27433</v>
      </c>
      <c r="F2311" s="3" t="s">
        <v>742</v>
      </c>
      <c r="G2311" s="3" t="s">
        <v>37</v>
      </c>
      <c r="H2311" s="2" t="s">
        <v>29</v>
      </c>
      <c r="I2311" s="2" t="s">
        <v>5570</v>
      </c>
      <c r="J2311" s="3" t="str">
        <f>HYPERLINK("https://www.boe.es/gazeta/dias/1824/11/20/pdfs/GMD-1824-147.pdf#page=3","Abrir facsímil")</f>
        <v>Abrir facsímil</v>
      </c>
      <c r="K2311" s="3" t="s">
        <v>31</v>
      </c>
    </row>
    <row r="2312" spans="1:11" ht="42" customHeight="1">
      <c r="A2312" s="2" t="s">
        <v>5571</v>
      </c>
      <c r="B2312" s="2" t="s">
        <v>5571</v>
      </c>
      <c r="C2312" s="2" t="s">
        <v>34</v>
      </c>
      <c r="D2312" s="2" t="s">
        <v>35</v>
      </c>
      <c r="E2312" s="5">
        <v>-27610</v>
      </c>
      <c r="F2312" s="3" t="s">
        <v>586</v>
      </c>
      <c r="G2312" s="3" t="s">
        <v>90</v>
      </c>
      <c r="H2312" s="2" t="s">
        <v>29</v>
      </c>
      <c r="I2312" s="2" t="s">
        <v>5572</v>
      </c>
      <c r="J2312" s="3" t="str">
        <f>HYPERLINK("https://www.boe.es/gazeta/dias/1824/05/27/pdfs/GMD-1824-68.pdf#page=2","Abrir facsímil")</f>
        <v>Abrir facsímil</v>
      </c>
      <c r="K2312" s="3" t="s">
        <v>31</v>
      </c>
    </row>
    <row r="2313" spans="1:11" ht="42" customHeight="1">
      <c r="A2313" s="2" t="s">
        <v>5573</v>
      </c>
      <c r="B2313" s="2" t="s">
        <v>5574</v>
      </c>
      <c r="C2313" s="2" t="s">
        <v>54</v>
      </c>
      <c r="D2313" s="2" t="s">
        <v>590</v>
      </c>
      <c r="E2313" s="5">
        <v>-27679</v>
      </c>
      <c r="F2313" s="3" t="s">
        <v>2108</v>
      </c>
      <c r="G2313" s="3" t="s">
        <v>104</v>
      </c>
      <c r="H2313" s="2" t="s">
        <v>29</v>
      </c>
      <c r="I2313" s="2" t="s">
        <v>5575</v>
      </c>
      <c r="J2313" s="3" t="str">
        <f>HYPERLINK("https://www.boe.es/gazeta/dias/1824/03/19/pdfs/GMD-1824-36E.pdf#page=1","Abrir facsímil")</f>
        <v>Abrir facsímil</v>
      </c>
      <c r="K2313" s="3" t="s">
        <v>31</v>
      </c>
    </row>
    <row r="2314" spans="1:11" ht="42" customHeight="1">
      <c r="A2314" s="2" t="s">
        <v>5576</v>
      </c>
      <c r="B2314" s="2" t="s">
        <v>5576</v>
      </c>
      <c r="C2314" s="2" t="s">
        <v>54</v>
      </c>
      <c r="D2314" s="2" t="s">
        <v>55</v>
      </c>
      <c r="E2314" s="5">
        <v>-27549</v>
      </c>
      <c r="F2314" s="3" t="s">
        <v>1271</v>
      </c>
      <c r="G2314" s="3" t="s">
        <v>90</v>
      </c>
      <c r="H2314" s="2" t="s">
        <v>29</v>
      </c>
      <c r="I2314" s="2" t="s">
        <v>5577</v>
      </c>
      <c r="J2314" s="3" t="str">
        <f>HYPERLINK("https://www.boe.es/gazeta/dias/1824/07/27/pdfs/GMD-1824-94.pdf#page=2","Abrir facsímil")</f>
        <v>Abrir facsímil</v>
      </c>
      <c r="K2314" s="3" t="s">
        <v>31</v>
      </c>
    </row>
    <row r="2315" spans="1:11" ht="42" customHeight="1">
      <c r="A2315" s="2" t="s">
        <v>5578</v>
      </c>
      <c r="B2315" s="2" t="s">
        <v>5579</v>
      </c>
      <c r="C2315" s="2" t="s">
        <v>54</v>
      </c>
      <c r="D2315" s="2" t="s">
        <v>55</v>
      </c>
      <c r="E2315" s="5">
        <v>-27486</v>
      </c>
      <c r="F2315" s="3" t="s">
        <v>160</v>
      </c>
      <c r="G2315" s="3" t="s">
        <v>28</v>
      </c>
      <c r="H2315" s="2" t="s">
        <v>29</v>
      </c>
      <c r="I2315" s="2" t="s">
        <v>5580</v>
      </c>
      <c r="J2315" s="3" t="str">
        <f>HYPERLINK("https://www.boe.es/gazeta/dias/1824/09/28/pdfs/GMD-1824-124.pdf#page=4","Abrir facsímil")</f>
        <v>Abrir facsímil</v>
      </c>
      <c r="K2315" s="3" t="s">
        <v>31</v>
      </c>
    </row>
    <row r="2316" spans="1:11" ht="42" customHeight="1">
      <c r="A2316" s="2" t="s">
        <v>5581</v>
      </c>
      <c r="B2316" s="2" t="s">
        <v>5582</v>
      </c>
      <c r="C2316" s="2" t="s">
        <v>34</v>
      </c>
      <c r="D2316" s="2" t="s">
        <v>35</v>
      </c>
      <c r="E2316" s="5">
        <v>-27636</v>
      </c>
      <c r="F2316" s="3" t="s">
        <v>910</v>
      </c>
      <c r="G2316" s="3" t="s">
        <v>104</v>
      </c>
      <c r="H2316" s="2" t="s">
        <v>29</v>
      </c>
      <c r="I2316" s="2" t="s">
        <v>5583</v>
      </c>
      <c r="J2316" s="3" t="str">
        <f>HYPERLINK("https://www.boe.es/gazeta/dias/1824/05/01/pdfs/GMD-1824-56.pdf#page=1","Abrir facsímil")</f>
        <v>Abrir facsímil</v>
      </c>
      <c r="K2316" s="3" t="s">
        <v>31</v>
      </c>
    </row>
    <row r="2317" spans="1:11" ht="42" customHeight="1">
      <c r="A2317" s="2" t="s">
        <v>5584</v>
      </c>
      <c r="B2317" s="2" t="s">
        <v>5585</v>
      </c>
      <c r="C2317" s="2" t="s">
        <v>54</v>
      </c>
      <c r="D2317" s="2" t="s">
        <v>55</v>
      </c>
      <c r="E2317" s="5">
        <v>-27409</v>
      </c>
      <c r="F2317" s="3" t="s">
        <v>85</v>
      </c>
      <c r="G2317" s="3" t="s">
        <v>28</v>
      </c>
      <c r="H2317" s="2" t="s">
        <v>29</v>
      </c>
      <c r="I2317" s="2" t="s">
        <v>5586</v>
      </c>
      <c r="J2317" s="3" t="str">
        <f>HYPERLINK("https://www.boe.es/gazeta/dias/1824/12/14/pdfs/GMD-1824-157.pdf#page=4","Abrir facsímil")</f>
        <v>Abrir facsímil</v>
      </c>
      <c r="K2317" s="3" t="s">
        <v>31</v>
      </c>
    </row>
    <row r="2318" spans="1:11" ht="42" customHeight="1">
      <c r="A2318" s="2" t="s">
        <v>5587</v>
      </c>
      <c r="B2318" s="2" t="s">
        <v>5587</v>
      </c>
      <c r="C2318" s="2" t="s">
        <v>17</v>
      </c>
      <c r="D2318" s="2" t="s">
        <v>18</v>
      </c>
      <c r="E2318" s="5">
        <v>-27589</v>
      </c>
      <c r="F2318" s="3" t="s">
        <v>311</v>
      </c>
      <c r="G2318" s="3" t="s">
        <v>104</v>
      </c>
      <c r="H2318" s="2" t="s">
        <v>29</v>
      </c>
      <c r="I2318" s="2" t="s">
        <v>5588</v>
      </c>
      <c r="J2318" s="3" t="str">
        <f>HYPERLINK("https://www.boe.es/gazeta/dias/1824/06/17/pdfs/GMD-1824-77.pdf#page=1","Abrir facsímil")</f>
        <v>Abrir facsímil</v>
      </c>
      <c r="K2318" s="3" t="s">
        <v>31</v>
      </c>
    </row>
    <row r="2319" spans="1:11" ht="42" customHeight="1">
      <c r="A2319" s="2" t="s">
        <v>5589</v>
      </c>
      <c r="B2319" s="2" t="s">
        <v>5590</v>
      </c>
      <c r="C2319" s="2" t="s">
        <v>34</v>
      </c>
      <c r="D2319" s="2" t="s">
        <v>35</v>
      </c>
      <c r="E2319" s="5">
        <v>-27428</v>
      </c>
      <c r="F2319" s="3" t="s">
        <v>81</v>
      </c>
      <c r="G2319" s="3" t="s">
        <v>37</v>
      </c>
      <c r="H2319" s="2" t="s">
        <v>29</v>
      </c>
      <c r="I2319" s="2" t="s">
        <v>5591</v>
      </c>
      <c r="J2319" s="3" t="str">
        <f>HYPERLINK("https://www.boe.es/gazeta/dias/1824/11/25/pdfs/GMD-1824-149.pdf#page=3","Abrir facsímil")</f>
        <v>Abrir facsímil</v>
      </c>
      <c r="K2319" s="3" t="s">
        <v>31</v>
      </c>
    </row>
    <row r="2320" spans="1:11" ht="42" customHeight="1">
      <c r="A2320" s="2" t="s">
        <v>5592</v>
      </c>
      <c r="B2320" s="2" t="s">
        <v>5592</v>
      </c>
      <c r="C2320" s="2" t="s">
        <v>54</v>
      </c>
      <c r="D2320" s="2" t="s">
        <v>55</v>
      </c>
      <c r="E2320" s="5">
        <v>-27414</v>
      </c>
      <c r="F2320" s="3" t="s">
        <v>179</v>
      </c>
      <c r="G2320" s="3" t="s">
        <v>90</v>
      </c>
      <c r="H2320" s="2" t="s">
        <v>29</v>
      </c>
      <c r="I2320" s="2" t="s">
        <v>5593</v>
      </c>
      <c r="J2320" s="3" t="str">
        <f>HYPERLINK("https://www.boe.es/gazeta/dias/1824/12/09/pdfs/GMD-1824-155.pdf#page=2","Abrir facsímil")</f>
        <v>Abrir facsímil</v>
      </c>
      <c r="K2320" s="3" t="s">
        <v>31</v>
      </c>
    </row>
    <row r="2321" spans="1:11" ht="42" customHeight="1">
      <c r="A2321" s="2" t="s">
        <v>5594</v>
      </c>
      <c r="B2321" s="2" t="s">
        <v>5594</v>
      </c>
      <c r="C2321" s="2" t="s">
        <v>54</v>
      </c>
      <c r="D2321" s="2" t="s">
        <v>55</v>
      </c>
      <c r="E2321" s="5">
        <v>-27500</v>
      </c>
      <c r="F2321" s="3" t="s">
        <v>1015</v>
      </c>
      <c r="G2321" s="3" t="s">
        <v>90</v>
      </c>
      <c r="H2321" s="2" t="s">
        <v>29</v>
      </c>
      <c r="I2321" s="2" t="s">
        <v>5595</v>
      </c>
      <c r="J2321" s="3" t="str">
        <f>HYPERLINK("https://www.boe.es/gazeta/dias/1824/09/14/pdfs/GMD-1824-118.pdf#page=2","Abrir facsímil")</f>
        <v>Abrir facsímil</v>
      </c>
      <c r="K2321" s="3" t="s">
        <v>31</v>
      </c>
    </row>
    <row r="2322" spans="1:11" ht="42" customHeight="1">
      <c r="A2322" s="2" t="s">
        <v>5596</v>
      </c>
      <c r="B2322" s="2" t="s">
        <v>5596</v>
      </c>
      <c r="C2322" s="2" t="s">
        <v>72</v>
      </c>
      <c r="D2322" s="2" t="s">
        <v>18</v>
      </c>
      <c r="E2322" s="5">
        <v>-27412</v>
      </c>
      <c r="F2322" s="3" t="s">
        <v>73</v>
      </c>
      <c r="G2322" s="3" t="s">
        <v>28</v>
      </c>
      <c r="H2322" s="2" t="s">
        <v>29</v>
      </c>
      <c r="I2322" s="2" t="s">
        <v>5597</v>
      </c>
      <c r="J2322" s="3" t="str">
        <f>HYPERLINK("https://www.boe.es/gazeta/dias/1824/12/11/pdfs/GMD-1824-156.pdf#page=4","Abrir facsímil")</f>
        <v>Abrir facsímil</v>
      </c>
      <c r="K2322" s="3" t="s">
        <v>31</v>
      </c>
    </row>
    <row r="2323" spans="1:11" ht="42" customHeight="1">
      <c r="A2323" s="2" t="s">
        <v>5598</v>
      </c>
      <c r="B2323" s="2" t="s">
        <v>5598</v>
      </c>
      <c r="C2323" s="2" t="s">
        <v>54</v>
      </c>
      <c r="D2323" s="2" t="s">
        <v>55</v>
      </c>
      <c r="E2323" s="5">
        <v>-27675</v>
      </c>
      <c r="F2323" s="3" t="s">
        <v>330</v>
      </c>
      <c r="G2323" s="3" t="s">
        <v>37</v>
      </c>
      <c r="H2323" s="2" t="s">
        <v>29</v>
      </c>
      <c r="I2323" s="2" t="s">
        <v>5599</v>
      </c>
      <c r="J2323" s="3" t="str">
        <f>HYPERLINK("https://www.boe.es/gazeta/dias/1824/03/23/pdfs/GMD-1824-38.pdf#page=3","Abrir facsímil")</f>
        <v>Abrir facsímil</v>
      </c>
      <c r="K2323" s="3" t="s">
        <v>31</v>
      </c>
    </row>
    <row r="2324" spans="1:11" ht="42" customHeight="1">
      <c r="A2324" s="2" t="s">
        <v>5598</v>
      </c>
      <c r="B2324" s="2" t="s">
        <v>5598</v>
      </c>
      <c r="C2324" s="2" t="s">
        <v>26</v>
      </c>
      <c r="D2324" s="2" t="s">
        <v>18</v>
      </c>
      <c r="E2324" s="5">
        <v>-27491</v>
      </c>
      <c r="F2324" s="3" t="s">
        <v>1195</v>
      </c>
      <c r="G2324" s="3" t="s">
        <v>28</v>
      </c>
      <c r="H2324" s="2" t="s">
        <v>29</v>
      </c>
      <c r="I2324" s="2" t="s">
        <v>5600</v>
      </c>
      <c r="J2324" s="3" t="str">
        <f>HYPERLINK("https://www.boe.es/gazeta/dias/1824/09/23/pdfs/GMD-1824-122.pdf#page=4","Abrir facsímil")</f>
        <v>Abrir facsímil</v>
      </c>
      <c r="K2324" s="3" t="s">
        <v>31</v>
      </c>
    </row>
    <row r="2325" spans="1:11" ht="42" customHeight="1">
      <c r="A2325" s="2" t="s">
        <v>5598</v>
      </c>
      <c r="B2325" s="2" t="s">
        <v>5598</v>
      </c>
      <c r="C2325" s="2" t="s">
        <v>54</v>
      </c>
      <c r="D2325" s="2" t="s">
        <v>55</v>
      </c>
      <c r="E2325" s="5">
        <v>-27433</v>
      </c>
      <c r="F2325" s="3" t="s">
        <v>742</v>
      </c>
      <c r="G2325" s="3" t="s">
        <v>28</v>
      </c>
      <c r="H2325" s="2" t="s">
        <v>29</v>
      </c>
      <c r="I2325" s="2" t="s">
        <v>5601</v>
      </c>
      <c r="J2325" s="3" t="str">
        <f>HYPERLINK("https://www.boe.es/gazeta/dias/1824/11/20/pdfs/GMD-1824-147.pdf#page=4","Abrir facsímil")</f>
        <v>Abrir facsímil</v>
      </c>
      <c r="K2325" s="3" t="s">
        <v>31</v>
      </c>
    </row>
    <row r="2326" spans="1:11" ht="42" customHeight="1">
      <c r="A2326" s="2" t="s">
        <v>5602</v>
      </c>
      <c r="B2326" s="2" t="s">
        <v>5603</v>
      </c>
      <c r="C2326" s="2" t="s">
        <v>54</v>
      </c>
      <c r="D2326" s="2" t="s">
        <v>55</v>
      </c>
      <c r="E2326" s="5">
        <v>-27755</v>
      </c>
      <c r="F2326" s="3" t="s">
        <v>193</v>
      </c>
      <c r="G2326" s="3" t="s">
        <v>37</v>
      </c>
      <c r="H2326" s="2" t="s">
        <v>29</v>
      </c>
      <c r="I2326" s="2" t="s">
        <v>5604</v>
      </c>
      <c r="J2326" s="3" t="str">
        <f>HYPERLINK("https://www.boe.es/gazeta/dias/1824/01/03/pdfs/GMD-1824-2.pdf#page=3","Abrir facsímil")</f>
        <v>Abrir facsímil</v>
      </c>
      <c r="K2326" s="3" t="s">
        <v>31</v>
      </c>
    </row>
    <row r="2327" spans="1:11" ht="42" customHeight="1">
      <c r="A2327" s="2" t="s">
        <v>5602</v>
      </c>
      <c r="B2327" s="2" t="s">
        <v>5603</v>
      </c>
      <c r="C2327" s="2" t="s">
        <v>26</v>
      </c>
      <c r="D2327" s="2" t="s">
        <v>18</v>
      </c>
      <c r="E2327" s="5">
        <v>-27708</v>
      </c>
      <c r="F2327" s="3" t="s">
        <v>864</v>
      </c>
      <c r="G2327" s="3" t="s">
        <v>212</v>
      </c>
      <c r="H2327" s="2" t="s">
        <v>29</v>
      </c>
      <c r="I2327" s="2" t="s">
        <v>5605</v>
      </c>
      <c r="J2327" s="3" t="str">
        <f>HYPERLINK("https://www.boe.es/gazeta/dias/1824/02/19/pdfs/GMD-1824-23.pdf#page=6","Abrir facsímil")</f>
        <v>Abrir facsímil</v>
      </c>
      <c r="K2327" s="3" t="s">
        <v>31</v>
      </c>
    </row>
    <row r="2328" spans="1:11" ht="42" customHeight="1">
      <c r="A2328" s="2" t="s">
        <v>5606</v>
      </c>
      <c r="B2328" s="2" t="s">
        <v>5606</v>
      </c>
      <c r="C2328" s="2" t="s">
        <v>34</v>
      </c>
      <c r="D2328" s="2" t="s">
        <v>35</v>
      </c>
      <c r="E2328" s="5">
        <v>-27470</v>
      </c>
      <c r="F2328" s="3" t="s">
        <v>89</v>
      </c>
      <c r="G2328" s="3" t="s">
        <v>28</v>
      </c>
      <c r="H2328" s="2" t="s">
        <v>29</v>
      </c>
      <c r="I2328" s="2" t="s">
        <v>5607</v>
      </c>
      <c r="J2328" s="3" t="str">
        <f>HYPERLINK("https://www.boe.es/gazeta/dias/1824/10/14/pdfs/GMD-1824-131.pdf#page=4","Abrir facsímil")</f>
        <v>Abrir facsímil</v>
      </c>
      <c r="K2328" s="3" t="s">
        <v>31</v>
      </c>
    </row>
    <row r="2329" spans="1:11" ht="42" customHeight="1">
      <c r="A2329" s="2" t="s">
        <v>5608</v>
      </c>
      <c r="B2329" s="2" t="s">
        <v>5608</v>
      </c>
      <c r="C2329" s="2" t="s">
        <v>26</v>
      </c>
      <c r="D2329" s="2" t="s">
        <v>18</v>
      </c>
      <c r="E2329" s="5">
        <v>-27547</v>
      </c>
      <c r="F2329" s="3" t="s">
        <v>156</v>
      </c>
      <c r="G2329" s="3" t="s">
        <v>28</v>
      </c>
      <c r="H2329" s="2" t="s">
        <v>29</v>
      </c>
      <c r="I2329" s="2" t="s">
        <v>5609</v>
      </c>
      <c r="J2329" s="3" t="str">
        <f>HYPERLINK("https://www.boe.es/gazeta/dias/1824/07/29/pdfs/GMD-1824-95.pdf#page=4","Abrir facsímil")</f>
        <v>Abrir facsímil</v>
      </c>
      <c r="K2329" s="3" t="s">
        <v>31</v>
      </c>
    </row>
    <row r="2330" spans="1:11" ht="42" customHeight="1">
      <c r="A2330" s="2" t="s">
        <v>5610</v>
      </c>
      <c r="B2330" s="2" t="s">
        <v>5611</v>
      </c>
      <c r="C2330" s="2" t="s">
        <v>26</v>
      </c>
      <c r="D2330" s="2" t="s">
        <v>18</v>
      </c>
      <c r="E2330" s="5">
        <v>-27552</v>
      </c>
      <c r="F2330" s="3" t="s">
        <v>381</v>
      </c>
      <c r="G2330" s="3" t="s">
        <v>28</v>
      </c>
      <c r="H2330" s="2" t="s">
        <v>29</v>
      </c>
      <c r="I2330" s="2" t="s">
        <v>5612</v>
      </c>
      <c r="J2330" s="3" t="str">
        <f>HYPERLINK("https://www.boe.es/gazeta/dias/1824/07/24/pdfs/GMD-1824-93.pdf#page=4","Abrir facsímil")</f>
        <v>Abrir facsímil</v>
      </c>
      <c r="K2330" s="3" t="s">
        <v>31</v>
      </c>
    </row>
    <row r="2331" spans="1:11" ht="42" customHeight="1">
      <c r="A2331" s="2" t="s">
        <v>5613</v>
      </c>
      <c r="B2331" s="2" t="s">
        <v>5614</v>
      </c>
      <c r="C2331" s="2" t="s">
        <v>155</v>
      </c>
      <c r="D2331" s="2" t="s">
        <v>18</v>
      </c>
      <c r="E2331" s="5">
        <v>-27531</v>
      </c>
      <c r="F2331" s="3" t="s">
        <v>758</v>
      </c>
      <c r="G2331" s="3" t="s">
        <v>28</v>
      </c>
      <c r="H2331" s="2" t="s">
        <v>29</v>
      </c>
      <c r="I2331" s="2" t="s">
        <v>5615</v>
      </c>
      <c r="J2331" s="3" t="str">
        <f>HYPERLINK("https://www.boe.es/gazeta/dias/1824/08/14/pdfs/GMD-1824-102.pdf#page=4","Abrir facsímil")</f>
        <v>Abrir facsímil</v>
      </c>
      <c r="K2331" s="3" t="s">
        <v>31</v>
      </c>
    </row>
    <row r="2332" spans="1:11" ht="42" customHeight="1">
      <c r="A2332" s="2" t="s">
        <v>5616</v>
      </c>
      <c r="B2332" s="2" t="s">
        <v>5617</v>
      </c>
      <c r="C2332" s="2" t="s">
        <v>54</v>
      </c>
      <c r="D2332" s="2" t="s">
        <v>55</v>
      </c>
      <c r="E2332" s="5">
        <v>-27612</v>
      </c>
      <c r="F2332" s="3" t="s">
        <v>1383</v>
      </c>
      <c r="G2332" s="3" t="s">
        <v>28</v>
      </c>
      <c r="H2332" s="2" t="s">
        <v>29</v>
      </c>
      <c r="I2332" s="2" t="s">
        <v>5618</v>
      </c>
      <c r="J2332" s="3" t="str">
        <f>HYPERLINK("https://www.boe.es/gazeta/dias/1824/05/25/pdfs/GMD-1824-67.pdf#page=4","Abrir facsímil")</f>
        <v>Abrir facsímil</v>
      </c>
      <c r="K2332" s="3" t="s">
        <v>31</v>
      </c>
    </row>
    <row r="2333" spans="1:11" ht="42" customHeight="1">
      <c r="A2333" s="2" t="s">
        <v>5619</v>
      </c>
      <c r="B2333" s="2" t="s">
        <v>5620</v>
      </c>
      <c r="C2333" s="2" t="s">
        <v>54</v>
      </c>
      <c r="D2333" s="2" t="s">
        <v>55</v>
      </c>
      <c r="E2333" s="5">
        <v>-27680</v>
      </c>
      <c r="F2333" s="3" t="s">
        <v>2101</v>
      </c>
      <c r="G2333" s="3" t="s">
        <v>28</v>
      </c>
      <c r="H2333" s="2" t="s">
        <v>29</v>
      </c>
      <c r="I2333" s="2" t="s">
        <v>5621</v>
      </c>
      <c r="J2333" s="3" t="str">
        <f>HYPERLINK("https://www.boe.es/gazeta/dias/1824/03/18/pdfs/GMD-1824-35.pdf#page=4","Abrir facsímil")</f>
        <v>Abrir facsímil</v>
      </c>
      <c r="K2333" s="3" t="s">
        <v>31</v>
      </c>
    </row>
    <row r="2334" spans="1:11" ht="42" customHeight="1">
      <c r="A2334" s="2" t="s">
        <v>5622</v>
      </c>
      <c r="B2334" s="2" t="s">
        <v>5623</v>
      </c>
      <c r="C2334" s="2" t="s">
        <v>26</v>
      </c>
      <c r="D2334" s="2" t="s">
        <v>18</v>
      </c>
      <c r="E2334" s="5">
        <v>-27440</v>
      </c>
      <c r="F2334" s="3" t="s">
        <v>127</v>
      </c>
      <c r="G2334" s="3" t="s">
        <v>128</v>
      </c>
      <c r="H2334" s="2" t="s">
        <v>29</v>
      </c>
      <c r="I2334" s="2" t="s">
        <v>5624</v>
      </c>
      <c r="J2334" s="3" t="str">
        <f>HYPERLINK("https://www.boe.es/gazeta/dias/1824/11/13/pdfs/GMD-1824-144.pdf#page=3","Abrir facsímil")</f>
        <v>Abrir facsímil</v>
      </c>
      <c r="K2334" s="3" t="s">
        <v>31</v>
      </c>
    </row>
    <row r="2335" spans="1:11" ht="42" customHeight="1">
      <c r="A2335" s="2" t="s">
        <v>5625</v>
      </c>
      <c r="B2335" s="2" t="s">
        <v>5626</v>
      </c>
      <c r="C2335" s="2" t="s">
        <v>72</v>
      </c>
      <c r="D2335" s="2" t="s">
        <v>18</v>
      </c>
      <c r="E2335" s="5">
        <v>-27421</v>
      </c>
      <c r="F2335" s="3" t="s">
        <v>579</v>
      </c>
      <c r="G2335" s="3" t="s">
        <v>28</v>
      </c>
      <c r="H2335" s="2" t="s">
        <v>29</v>
      </c>
      <c r="I2335" s="2" t="s">
        <v>5627</v>
      </c>
      <c r="J2335" s="3" t="str">
        <f>HYPERLINK("https://www.boe.es/gazeta/dias/1824/12/02/pdfs/GMD-1824-152.pdf#page=4","Abrir facsímil")</f>
        <v>Abrir facsímil</v>
      </c>
      <c r="K2335" s="3" t="s">
        <v>31</v>
      </c>
    </row>
    <row r="2336" spans="1:11" ht="42" customHeight="1">
      <c r="A2336" s="2" t="s">
        <v>5628</v>
      </c>
      <c r="B2336" s="2" t="s">
        <v>5629</v>
      </c>
      <c r="C2336" s="2" t="s">
        <v>26</v>
      </c>
      <c r="D2336" s="2" t="s">
        <v>18</v>
      </c>
      <c r="E2336" s="5">
        <v>-27421</v>
      </c>
      <c r="F2336" s="3" t="s">
        <v>579</v>
      </c>
      <c r="G2336" s="3" t="s">
        <v>37</v>
      </c>
      <c r="H2336" s="2" t="s">
        <v>29</v>
      </c>
      <c r="I2336" s="2" t="s">
        <v>5630</v>
      </c>
      <c r="J2336" s="3" t="str">
        <f>HYPERLINK("https://www.boe.es/gazeta/dias/1824/12/02/pdfs/GMD-1824-152.pdf#page=3","Abrir facsímil")</f>
        <v>Abrir facsímil</v>
      </c>
      <c r="K2336" s="3" t="s">
        <v>31</v>
      </c>
    </row>
    <row r="2337" spans="1:11" ht="42" customHeight="1">
      <c r="A2337" s="2" t="s">
        <v>5631</v>
      </c>
      <c r="B2337" s="2" t="s">
        <v>5632</v>
      </c>
      <c r="C2337" s="2" t="s">
        <v>17</v>
      </c>
      <c r="D2337" s="2" t="s">
        <v>18</v>
      </c>
      <c r="E2337" s="5">
        <v>-27554</v>
      </c>
      <c r="F2337" s="3" t="s">
        <v>326</v>
      </c>
      <c r="G2337" s="3" t="s">
        <v>37</v>
      </c>
      <c r="H2337" s="2" t="s">
        <v>29</v>
      </c>
      <c r="I2337" s="2" t="s">
        <v>5633</v>
      </c>
      <c r="J2337" s="3" t="str">
        <f>HYPERLINK("https://www.boe.es/gazeta/dias/1824/07/22/pdfs/GMD-1824-92.pdf#page=3","Abrir facsímil")</f>
        <v>Abrir facsímil</v>
      </c>
      <c r="K2337" s="3" t="s">
        <v>31</v>
      </c>
    </row>
    <row r="2338" spans="1:11" ht="42" customHeight="1">
      <c r="A2338" s="2" t="s">
        <v>5634</v>
      </c>
      <c r="B2338" s="2" t="s">
        <v>5635</v>
      </c>
      <c r="C2338" s="2" t="s">
        <v>17</v>
      </c>
      <c r="D2338" s="2" t="s">
        <v>18</v>
      </c>
      <c r="E2338" s="5">
        <v>-27395</v>
      </c>
      <c r="F2338" s="3" t="s">
        <v>817</v>
      </c>
      <c r="G2338" s="3" t="s">
        <v>28</v>
      </c>
      <c r="H2338" s="2" t="s">
        <v>21</v>
      </c>
      <c r="I2338" s="2" t="s">
        <v>5636</v>
      </c>
      <c r="J2338" s="3" t="str">
        <f>HYPERLINK("https://www.boe.es/gazeta/dias/1824/12/28/pdfs/GMD-1824-163.pdf#page=4","Abrir facsímil")</f>
        <v>Abrir facsímil</v>
      </c>
      <c r="K2338" s="3" t="s">
        <v>23</v>
      </c>
    </row>
    <row r="2339" spans="1:11" ht="42" customHeight="1">
      <c r="A2339" s="2" t="s">
        <v>5637</v>
      </c>
      <c r="B2339" s="2" t="s">
        <v>5638</v>
      </c>
      <c r="C2339" s="2" t="s">
        <v>26</v>
      </c>
      <c r="D2339" s="2" t="s">
        <v>18</v>
      </c>
      <c r="E2339" s="5">
        <v>-27435</v>
      </c>
      <c r="F2339" s="3" t="s">
        <v>19</v>
      </c>
      <c r="G2339" s="3" t="s">
        <v>37</v>
      </c>
      <c r="H2339" s="2" t="s">
        <v>21</v>
      </c>
      <c r="I2339" s="2" t="s">
        <v>5639</v>
      </c>
      <c r="J2339" s="3" t="str">
        <f>HYPERLINK("https://www.boe.es/gazeta/dias/1824/11/18/pdfs/GMD-1824-146.pdf#page=3","Abrir facsímil")</f>
        <v>Abrir facsímil</v>
      </c>
      <c r="K2339" s="3" t="s">
        <v>23</v>
      </c>
    </row>
    <row r="2340" spans="1:11" ht="42" customHeight="1">
      <c r="A2340" s="2" t="s">
        <v>5640</v>
      </c>
      <c r="B2340" s="2" t="s">
        <v>5641</v>
      </c>
      <c r="C2340" s="2" t="s">
        <v>17</v>
      </c>
      <c r="D2340" s="2" t="s">
        <v>18</v>
      </c>
      <c r="E2340" s="5">
        <v>-27428</v>
      </c>
      <c r="F2340" s="3" t="s">
        <v>81</v>
      </c>
      <c r="G2340" s="3" t="s">
        <v>37</v>
      </c>
      <c r="H2340" s="2" t="s">
        <v>29</v>
      </c>
      <c r="I2340" s="2" t="s">
        <v>5642</v>
      </c>
      <c r="J2340" s="3" t="str">
        <f>HYPERLINK("https://www.boe.es/gazeta/dias/1824/11/25/pdfs/GMD-1824-149.pdf#page=3","Abrir facsímil")</f>
        <v>Abrir facsímil</v>
      </c>
      <c r="K2340" s="3" t="s">
        <v>31</v>
      </c>
    </row>
    <row r="2341" spans="1:11" ht="42" customHeight="1">
      <c r="A2341" s="2" t="s">
        <v>5643</v>
      </c>
      <c r="B2341" s="2" t="s">
        <v>5644</v>
      </c>
      <c r="C2341" s="2" t="s">
        <v>17</v>
      </c>
      <c r="D2341" s="2" t="s">
        <v>18</v>
      </c>
      <c r="E2341" s="5">
        <v>-27493</v>
      </c>
      <c r="F2341" s="3" t="s">
        <v>63</v>
      </c>
      <c r="G2341" s="3" t="s">
        <v>64</v>
      </c>
      <c r="H2341" s="2" t="s">
        <v>29</v>
      </c>
      <c r="I2341" s="2" t="s">
        <v>5645</v>
      </c>
      <c r="J2341" s="3" t="str">
        <f>HYPERLINK("https://www.boe.es/gazeta/dias/1824/09/21/pdfs/GMD-1824-121.pdf#page=3","Abrir facsímil")</f>
        <v>Abrir facsímil</v>
      </c>
      <c r="K2341" s="3" t="s">
        <v>31</v>
      </c>
    </row>
    <row r="2342" spans="1:11" ht="42" customHeight="1">
      <c r="A2342" s="2" t="s">
        <v>5646</v>
      </c>
      <c r="B2342" s="2" t="s">
        <v>5647</v>
      </c>
      <c r="C2342" s="2" t="s">
        <v>34</v>
      </c>
      <c r="D2342" s="2" t="s">
        <v>35</v>
      </c>
      <c r="E2342" s="5">
        <v>-27575</v>
      </c>
      <c r="F2342" s="3" t="s">
        <v>261</v>
      </c>
      <c r="G2342" s="3" t="s">
        <v>90</v>
      </c>
      <c r="H2342" s="2" t="s">
        <v>21</v>
      </c>
      <c r="I2342" s="2" t="s">
        <v>5648</v>
      </c>
      <c r="J2342" s="3" t="str">
        <f>HYPERLINK("https://www.boe.es/gazeta/dias/1824/07/01/pdfs/GMD-1824-83.pdf#page=2","Abrir facsímil")</f>
        <v>Abrir facsímil</v>
      </c>
      <c r="K2342" s="3" t="s">
        <v>23</v>
      </c>
    </row>
    <row r="2343" spans="1:11" ht="42" customHeight="1">
      <c r="A2343" s="2" t="s">
        <v>5649</v>
      </c>
      <c r="B2343" s="2" t="s">
        <v>5650</v>
      </c>
      <c r="C2343" s="2" t="s">
        <v>17</v>
      </c>
      <c r="D2343" s="2" t="s">
        <v>18</v>
      </c>
      <c r="E2343" s="5">
        <v>-27409</v>
      </c>
      <c r="F2343" s="3" t="s">
        <v>85</v>
      </c>
      <c r="G2343" s="3" t="s">
        <v>28</v>
      </c>
      <c r="H2343" s="2" t="s">
        <v>29</v>
      </c>
      <c r="I2343" s="2" t="s">
        <v>5651</v>
      </c>
      <c r="J2343" s="3" t="str">
        <f>HYPERLINK("https://www.boe.es/gazeta/dias/1824/12/14/pdfs/GMD-1824-157.pdf#page=4","Abrir facsímil")</f>
        <v>Abrir facsímil</v>
      </c>
      <c r="K2343" s="3" t="s">
        <v>31</v>
      </c>
    </row>
    <row r="2344" spans="1:11" ht="42" customHeight="1">
      <c r="A2344" s="2" t="s">
        <v>5652</v>
      </c>
      <c r="B2344" s="2" t="s">
        <v>5653</v>
      </c>
      <c r="C2344" s="2" t="s">
        <v>34</v>
      </c>
      <c r="D2344" s="2" t="s">
        <v>35</v>
      </c>
      <c r="E2344" s="5">
        <v>-27589</v>
      </c>
      <c r="F2344" s="3" t="s">
        <v>311</v>
      </c>
      <c r="G2344" s="3" t="s">
        <v>28</v>
      </c>
      <c r="H2344" s="2" t="s">
        <v>21</v>
      </c>
      <c r="I2344" s="2" t="s">
        <v>5654</v>
      </c>
      <c r="J2344" s="3" t="str">
        <f>HYPERLINK("https://www.boe.es/gazeta/dias/1824/06/17/pdfs/GMD-1824-77.pdf#page=4","Abrir facsímil")</f>
        <v>Abrir facsímil</v>
      </c>
      <c r="K2344" s="3" t="s">
        <v>23</v>
      </c>
    </row>
    <row r="2345" spans="1:11" ht="42" customHeight="1">
      <c r="A2345" s="2" t="s">
        <v>5655</v>
      </c>
      <c r="B2345" s="2" t="s">
        <v>5656</v>
      </c>
      <c r="C2345" s="2" t="s">
        <v>54</v>
      </c>
      <c r="D2345" s="2" t="s">
        <v>55</v>
      </c>
      <c r="E2345" s="5">
        <v>-27519</v>
      </c>
      <c r="F2345" s="3" t="s">
        <v>766</v>
      </c>
      <c r="G2345" s="3" t="s">
        <v>28</v>
      </c>
      <c r="H2345" s="2" t="s">
        <v>29</v>
      </c>
      <c r="I2345" s="2" t="s">
        <v>5657</v>
      </c>
      <c r="J2345" s="3" t="str">
        <f>HYPERLINK("https://www.boe.es/gazeta/dias/1824/08/26/pdfs/GMD-1824-109.pdf#page=4","Abrir facsímil")</f>
        <v>Abrir facsímil</v>
      </c>
      <c r="K2345" s="3" t="s">
        <v>31</v>
      </c>
    </row>
    <row r="2346" spans="1:11" ht="42" customHeight="1">
      <c r="A2346" s="2" t="s">
        <v>5658</v>
      </c>
      <c r="B2346" s="2" t="s">
        <v>5659</v>
      </c>
      <c r="C2346" s="2" t="s">
        <v>54</v>
      </c>
      <c r="D2346" s="2" t="s">
        <v>55</v>
      </c>
      <c r="E2346" s="5">
        <v>-27409</v>
      </c>
      <c r="F2346" s="3" t="s">
        <v>85</v>
      </c>
      <c r="G2346" s="3" t="s">
        <v>28</v>
      </c>
      <c r="H2346" s="2" t="s">
        <v>29</v>
      </c>
      <c r="I2346" s="2" t="s">
        <v>5660</v>
      </c>
      <c r="J2346" s="3" t="str">
        <f>HYPERLINK("https://www.boe.es/gazeta/dias/1824/12/14/pdfs/GMD-1824-157.pdf#page=4","Abrir facsímil")</f>
        <v>Abrir facsímil</v>
      </c>
      <c r="K2346" s="3" t="s">
        <v>31</v>
      </c>
    </row>
    <row r="2347" spans="1:11" ht="42" customHeight="1">
      <c r="A2347" s="2" t="s">
        <v>5661</v>
      </c>
      <c r="B2347" s="2" t="s">
        <v>5661</v>
      </c>
      <c r="C2347" s="2" t="s">
        <v>17</v>
      </c>
      <c r="D2347" s="2" t="s">
        <v>18</v>
      </c>
      <c r="E2347" s="5">
        <v>-27694</v>
      </c>
      <c r="F2347" s="3" t="s">
        <v>1237</v>
      </c>
      <c r="G2347" s="3" t="s">
        <v>90</v>
      </c>
      <c r="H2347" s="2" t="s">
        <v>29</v>
      </c>
      <c r="I2347" s="2" t="s">
        <v>5662</v>
      </c>
      <c r="J2347" s="3" t="str">
        <f>HYPERLINK("https://www.boe.es/gazeta/dias/1824/03/04/pdfs/GMD-1824-29.pdf#page=2","Abrir facsímil")</f>
        <v>Abrir facsímil</v>
      </c>
      <c r="K2347" s="3" t="s">
        <v>31</v>
      </c>
    </row>
    <row r="2348" spans="1:11" ht="42" customHeight="1">
      <c r="A2348" s="2" t="s">
        <v>5663</v>
      </c>
      <c r="B2348" s="2" t="s">
        <v>5663</v>
      </c>
      <c r="C2348" s="2" t="s">
        <v>54</v>
      </c>
      <c r="D2348" s="2" t="s">
        <v>55</v>
      </c>
      <c r="E2348" s="5">
        <v>-27671</v>
      </c>
      <c r="F2348" s="3" t="s">
        <v>1555</v>
      </c>
      <c r="G2348" s="3" t="s">
        <v>90</v>
      </c>
      <c r="H2348" s="2" t="s">
        <v>29</v>
      </c>
      <c r="I2348" s="2" t="s">
        <v>5664</v>
      </c>
      <c r="J2348" s="3" t="str">
        <f>HYPERLINK("https://www.boe.es/gazeta/dias/1824/03/27/pdfs/GMD-1824-40.pdf#page=2","Abrir facsímil")</f>
        <v>Abrir facsímil</v>
      </c>
      <c r="K2348" s="3" t="s">
        <v>31</v>
      </c>
    </row>
    <row r="2349" spans="1:11" ht="42" customHeight="1">
      <c r="A2349" s="2" t="s">
        <v>5665</v>
      </c>
      <c r="B2349" s="2" t="s">
        <v>5666</v>
      </c>
      <c r="C2349" s="2" t="s">
        <v>54</v>
      </c>
      <c r="D2349" s="2" t="s">
        <v>55</v>
      </c>
      <c r="E2349" s="5">
        <v>-27489</v>
      </c>
      <c r="F2349" s="3" t="s">
        <v>59</v>
      </c>
      <c r="G2349" s="3" t="s">
        <v>28</v>
      </c>
      <c r="H2349" s="2" t="s">
        <v>29</v>
      </c>
      <c r="I2349" s="2" t="s">
        <v>5667</v>
      </c>
      <c r="J2349" s="3" t="str">
        <f>HYPERLINK("https://www.boe.es/gazeta/dias/1824/09/25/pdfs/GMD-1824-123.pdf#page=4","Abrir facsímil")</f>
        <v>Abrir facsímil</v>
      </c>
      <c r="K2349" s="3" t="s">
        <v>31</v>
      </c>
    </row>
    <row r="2350" spans="1:11" ht="42" customHeight="1">
      <c r="A2350" s="2" t="s">
        <v>5668</v>
      </c>
      <c r="B2350" s="2" t="s">
        <v>5668</v>
      </c>
      <c r="C2350" s="2" t="s">
        <v>17</v>
      </c>
      <c r="D2350" s="2" t="s">
        <v>18</v>
      </c>
      <c r="E2350" s="5">
        <v>-27708</v>
      </c>
      <c r="F2350" s="3" t="s">
        <v>864</v>
      </c>
      <c r="G2350" s="3" t="s">
        <v>212</v>
      </c>
      <c r="H2350" s="2" t="s">
        <v>29</v>
      </c>
      <c r="I2350" s="2" t="s">
        <v>5669</v>
      </c>
      <c r="J2350" s="3" t="str">
        <f>HYPERLINK("https://www.boe.es/gazeta/dias/1824/02/19/pdfs/GMD-1824-23.pdf#page=6","Abrir facsímil")</f>
        <v>Abrir facsímil</v>
      </c>
      <c r="K2350" s="3" t="s">
        <v>31</v>
      </c>
    </row>
    <row r="2351" spans="1:11" ht="42" customHeight="1">
      <c r="A2351" s="2" t="s">
        <v>5668</v>
      </c>
      <c r="B2351" s="2" t="s">
        <v>5668</v>
      </c>
      <c r="C2351" s="2" t="s">
        <v>54</v>
      </c>
      <c r="D2351" s="2" t="s">
        <v>55</v>
      </c>
      <c r="E2351" s="5">
        <v>-27577</v>
      </c>
      <c r="F2351" s="3" t="s">
        <v>1963</v>
      </c>
      <c r="G2351" s="3" t="s">
        <v>90</v>
      </c>
      <c r="H2351" s="2" t="s">
        <v>29</v>
      </c>
      <c r="I2351" s="2" t="s">
        <v>5670</v>
      </c>
      <c r="J2351" s="3" t="str">
        <f>HYPERLINK("https://www.boe.es/gazeta/dias/1824/06/29/pdfs/GMD-1824-82.pdf#page=2","Abrir facsímil")</f>
        <v>Abrir facsímil</v>
      </c>
      <c r="K2351" s="3" t="s">
        <v>31</v>
      </c>
    </row>
    <row r="2352" spans="1:11" ht="42" customHeight="1">
      <c r="A2352" s="2" t="s">
        <v>5668</v>
      </c>
      <c r="B2352" s="2" t="s">
        <v>5668</v>
      </c>
      <c r="C2352" s="2" t="s">
        <v>34</v>
      </c>
      <c r="D2352" s="2" t="s">
        <v>35</v>
      </c>
      <c r="E2352" s="5">
        <v>-27540</v>
      </c>
      <c r="F2352" s="3" t="s">
        <v>1661</v>
      </c>
      <c r="G2352" s="3" t="s">
        <v>28</v>
      </c>
      <c r="H2352" s="2" t="s">
        <v>29</v>
      </c>
      <c r="I2352" s="2" t="s">
        <v>5671</v>
      </c>
      <c r="J2352" s="3" t="str">
        <f>HYPERLINK("https://www.boe.es/gazeta/dias/1824/08/05/pdfs/GMD-1824-98.pdf#page=4","Abrir facsímil")</f>
        <v>Abrir facsímil</v>
      </c>
      <c r="K2352" s="3" t="s">
        <v>31</v>
      </c>
    </row>
    <row r="2353" spans="1:11" ht="42" customHeight="1">
      <c r="A2353" s="2" t="s">
        <v>5672</v>
      </c>
      <c r="B2353" s="2" t="s">
        <v>5672</v>
      </c>
      <c r="C2353" s="2" t="s">
        <v>34</v>
      </c>
      <c r="D2353" s="2" t="s">
        <v>35</v>
      </c>
      <c r="E2353" s="5">
        <v>-27622</v>
      </c>
      <c r="F2353" s="3" t="s">
        <v>2440</v>
      </c>
      <c r="G2353" s="3" t="s">
        <v>90</v>
      </c>
      <c r="H2353" s="2" t="s">
        <v>29</v>
      </c>
      <c r="I2353" s="2" t="s">
        <v>5673</v>
      </c>
      <c r="J2353" s="3" t="str">
        <f>HYPERLINK("https://www.boe.es/gazeta/dias/1824/05/15/pdfs/GMD-1824-62.pdf#page=2","Abrir facsímil")</f>
        <v>Abrir facsímil</v>
      </c>
      <c r="K2353" s="3" t="s">
        <v>31</v>
      </c>
    </row>
    <row r="2354" spans="1:11" ht="42" customHeight="1">
      <c r="A2354" s="2" t="s">
        <v>5674</v>
      </c>
      <c r="B2354" s="2" t="s">
        <v>5675</v>
      </c>
      <c r="C2354" s="2" t="s">
        <v>54</v>
      </c>
      <c r="D2354" s="2" t="s">
        <v>55</v>
      </c>
      <c r="E2354" s="5">
        <v>-27409</v>
      </c>
      <c r="F2354" s="3" t="s">
        <v>85</v>
      </c>
      <c r="G2354" s="3" t="s">
        <v>28</v>
      </c>
      <c r="H2354" s="2" t="s">
        <v>29</v>
      </c>
      <c r="I2354" s="2" t="s">
        <v>5676</v>
      </c>
      <c r="J2354" s="3" t="str">
        <f>HYPERLINK("https://www.boe.es/gazeta/dias/1824/12/14/pdfs/GMD-1824-157.pdf#page=4","Abrir facsímil")</f>
        <v>Abrir facsímil</v>
      </c>
      <c r="K2354" s="3" t="s">
        <v>31</v>
      </c>
    </row>
    <row r="2355" spans="1:11" ht="42" customHeight="1">
      <c r="A2355" s="2" t="s">
        <v>5677</v>
      </c>
      <c r="B2355" s="2" t="s">
        <v>5678</v>
      </c>
      <c r="C2355" s="2" t="s">
        <v>301</v>
      </c>
      <c r="D2355" s="2" t="s">
        <v>18</v>
      </c>
      <c r="E2355" s="5">
        <v>-27554</v>
      </c>
      <c r="F2355" s="3" t="s">
        <v>326</v>
      </c>
      <c r="G2355" s="3" t="s">
        <v>28</v>
      </c>
      <c r="H2355" s="2" t="s">
        <v>29</v>
      </c>
      <c r="I2355" s="2" t="s">
        <v>5679</v>
      </c>
      <c r="J2355" s="3" t="str">
        <f>HYPERLINK("https://www.boe.es/gazeta/dias/1824/07/22/pdfs/GMD-1824-92.pdf#page=4","Abrir facsímil")</f>
        <v>Abrir facsímil</v>
      </c>
      <c r="K2355" s="3" t="s">
        <v>31</v>
      </c>
    </row>
    <row r="2356" spans="1:11" ht="42" customHeight="1">
      <c r="A2356" s="2" t="s">
        <v>5680</v>
      </c>
      <c r="B2356" s="2" t="s">
        <v>5681</v>
      </c>
      <c r="C2356" s="2" t="s">
        <v>54</v>
      </c>
      <c r="D2356" s="2" t="s">
        <v>55</v>
      </c>
      <c r="E2356" s="5">
        <v>-27489</v>
      </c>
      <c r="F2356" s="3" t="s">
        <v>59</v>
      </c>
      <c r="G2356" s="3" t="s">
        <v>28</v>
      </c>
      <c r="H2356" s="2" t="s">
        <v>29</v>
      </c>
      <c r="I2356" s="2" t="s">
        <v>5682</v>
      </c>
      <c r="J2356" s="3" t="str">
        <f>HYPERLINK("https://www.boe.es/gazeta/dias/1824/09/25/pdfs/GMD-1824-123.pdf#page=4","Abrir facsímil")</f>
        <v>Abrir facsímil</v>
      </c>
      <c r="K2356" s="3" t="s">
        <v>31</v>
      </c>
    </row>
    <row r="2357" spans="1:11" ht="42" customHeight="1">
      <c r="A2357" s="2" t="s">
        <v>5683</v>
      </c>
      <c r="B2357" s="2" t="s">
        <v>5684</v>
      </c>
      <c r="C2357" s="2" t="s">
        <v>54</v>
      </c>
      <c r="D2357" s="2" t="s">
        <v>55</v>
      </c>
      <c r="E2357" s="5">
        <v>-27521</v>
      </c>
      <c r="F2357" s="3" t="s">
        <v>930</v>
      </c>
      <c r="G2357" s="3" t="s">
        <v>90</v>
      </c>
      <c r="H2357" s="2" t="s">
        <v>21</v>
      </c>
      <c r="I2357" s="2" t="s">
        <v>5685</v>
      </c>
      <c r="J2357" s="3" t="str">
        <f>HYPERLINK("https://www.boe.es/gazeta/dias/1824/08/24/pdfs/GMD-1824-106.pdf#page=2","Abrir facsímil")</f>
        <v>Abrir facsímil</v>
      </c>
      <c r="K2357" s="3" t="s">
        <v>23</v>
      </c>
    </row>
    <row r="2358" spans="1:11" ht="42" customHeight="1">
      <c r="A2358" s="2" t="s">
        <v>5686</v>
      </c>
      <c r="B2358" s="2" t="s">
        <v>5687</v>
      </c>
      <c r="C2358" s="2" t="s">
        <v>17</v>
      </c>
      <c r="D2358" s="2" t="s">
        <v>18</v>
      </c>
      <c r="E2358" s="5">
        <v>-27437</v>
      </c>
      <c r="F2358" s="3" t="s">
        <v>45</v>
      </c>
      <c r="G2358" s="3" t="s">
        <v>28</v>
      </c>
      <c r="H2358" s="2" t="s">
        <v>21</v>
      </c>
      <c r="I2358" s="2" t="s">
        <v>5688</v>
      </c>
      <c r="J2358" s="3" t="str">
        <f>HYPERLINK("https://www.boe.es/gazeta/dias/1824/11/16/pdfs/GMD-1824-145.pdf#page=4","Abrir facsímil")</f>
        <v>Abrir facsímil</v>
      </c>
      <c r="K2358" s="3" t="s">
        <v>23</v>
      </c>
    </row>
    <row r="2359" spans="1:11" ht="42" customHeight="1">
      <c r="A2359" s="2" t="s">
        <v>5689</v>
      </c>
      <c r="B2359" s="2" t="s">
        <v>5690</v>
      </c>
      <c r="C2359" s="2" t="s">
        <v>54</v>
      </c>
      <c r="D2359" s="2" t="s">
        <v>55</v>
      </c>
      <c r="E2359" s="5">
        <v>-27724</v>
      </c>
      <c r="F2359" s="3" t="s">
        <v>708</v>
      </c>
      <c r="G2359" s="3" t="s">
        <v>37</v>
      </c>
      <c r="H2359" s="2" t="s">
        <v>21</v>
      </c>
      <c r="I2359" s="2" t="s">
        <v>5691</v>
      </c>
      <c r="J2359" s="3" t="str">
        <f>HYPERLINK("https://www.boe.es/gazeta/dias/1824/02/03/pdfs/GMD-1824-16.pdf#page=3","Abrir facsímil")</f>
        <v>Abrir facsímil</v>
      </c>
      <c r="K2359" s="3" t="s">
        <v>23</v>
      </c>
    </row>
    <row r="2360" spans="1:11" ht="42" customHeight="1">
      <c r="A2360" s="2" t="s">
        <v>5692</v>
      </c>
      <c r="B2360" s="2" t="s">
        <v>5693</v>
      </c>
      <c r="C2360" s="2" t="s">
        <v>54</v>
      </c>
      <c r="D2360" s="2" t="s">
        <v>55</v>
      </c>
      <c r="E2360" s="5">
        <v>-27528</v>
      </c>
      <c r="F2360" s="3" t="s">
        <v>169</v>
      </c>
      <c r="G2360" s="3" t="s">
        <v>28</v>
      </c>
      <c r="H2360" s="2" t="s">
        <v>29</v>
      </c>
      <c r="I2360" s="2" t="s">
        <v>5694</v>
      </c>
      <c r="J2360" s="3" t="str">
        <f>HYPERLINK("https://www.boe.es/gazeta/dias/1824/08/17/pdfs/GMD-1824-103.pdf#page=4","Abrir facsímil")</f>
        <v>Abrir facsímil</v>
      </c>
      <c r="K2360" s="3" t="s">
        <v>31</v>
      </c>
    </row>
    <row r="2361" spans="1:11" ht="42" customHeight="1">
      <c r="A2361" s="2" t="s">
        <v>5695</v>
      </c>
      <c r="B2361" s="2" t="s">
        <v>5696</v>
      </c>
      <c r="C2361" s="2" t="s">
        <v>54</v>
      </c>
      <c r="D2361" s="2" t="s">
        <v>55</v>
      </c>
      <c r="E2361" s="5">
        <v>-27743</v>
      </c>
      <c r="F2361" s="3" t="s">
        <v>447</v>
      </c>
      <c r="G2361" s="3" t="s">
        <v>90</v>
      </c>
      <c r="H2361" s="2" t="s">
        <v>29</v>
      </c>
      <c r="I2361" s="2" t="s">
        <v>5697</v>
      </c>
      <c r="J2361" s="3" t="str">
        <f>HYPERLINK("https://www.boe.es/gazeta/dias/1824/01/15/pdfs/GMD-1824-7.pdf#page=2","Abrir facsímil")</f>
        <v>Abrir facsímil</v>
      </c>
      <c r="K2361" s="3" t="s">
        <v>31</v>
      </c>
    </row>
    <row r="2362" spans="1:11" ht="42" customHeight="1">
      <c r="A2362" s="2" t="s">
        <v>5698</v>
      </c>
      <c r="B2362" s="2" t="s">
        <v>5699</v>
      </c>
      <c r="C2362" s="2" t="s">
        <v>54</v>
      </c>
      <c r="D2362" s="2" t="s">
        <v>55</v>
      </c>
      <c r="E2362" s="5">
        <v>-27687</v>
      </c>
      <c r="F2362" s="3" t="s">
        <v>302</v>
      </c>
      <c r="G2362" s="3" t="s">
        <v>104</v>
      </c>
      <c r="H2362" s="2" t="s">
        <v>29</v>
      </c>
      <c r="I2362" s="2" t="s">
        <v>5700</v>
      </c>
      <c r="J2362" s="3" t="str">
        <f>HYPERLINK("https://www.boe.es/gazeta/dias/1824/03/11/pdfs/GMD-1824-32.pdf#page=1","Abrir facsímil")</f>
        <v>Abrir facsímil</v>
      </c>
      <c r="K2362" s="3" t="s">
        <v>31</v>
      </c>
    </row>
    <row r="2363" spans="1:11" ht="42" customHeight="1">
      <c r="A2363" s="2" t="s">
        <v>5701</v>
      </c>
      <c r="B2363" s="2" t="s">
        <v>5702</v>
      </c>
      <c r="C2363" s="2" t="s">
        <v>34</v>
      </c>
      <c r="D2363" s="2" t="s">
        <v>35</v>
      </c>
      <c r="E2363" s="5">
        <v>-27575</v>
      </c>
      <c r="F2363" s="3" t="s">
        <v>261</v>
      </c>
      <c r="G2363" s="3" t="s">
        <v>37</v>
      </c>
      <c r="H2363" s="2" t="s">
        <v>29</v>
      </c>
      <c r="I2363" s="2" t="s">
        <v>5703</v>
      </c>
      <c r="J2363" s="3" t="str">
        <f>HYPERLINK("https://www.boe.es/gazeta/dias/1824/07/01/pdfs/GMD-1824-83.pdf#page=3","Abrir facsímil")</f>
        <v>Abrir facsímil</v>
      </c>
      <c r="K2363" s="3" t="s">
        <v>31</v>
      </c>
    </row>
    <row r="2364" spans="1:11" ht="42" customHeight="1">
      <c r="A2364" s="2" t="s">
        <v>5704</v>
      </c>
      <c r="B2364" s="2" t="s">
        <v>5704</v>
      </c>
      <c r="C2364" s="2" t="s">
        <v>17</v>
      </c>
      <c r="D2364" s="2" t="s">
        <v>18</v>
      </c>
      <c r="E2364" s="5">
        <v>-27652</v>
      </c>
      <c r="F2364" s="3" t="s">
        <v>692</v>
      </c>
      <c r="G2364" s="3" t="s">
        <v>28</v>
      </c>
      <c r="H2364" s="2" t="s">
        <v>29</v>
      </c>
      <c r="I2364" s="2" t="s">
        <v>5705</v>
      </c>
      <c r="J2364" s="3" t="str">
        <f>HYPERLINK("https://www.boe.es/gazeta/dias/1824/04/15/pdfs/GMD-1824-49.pdf#page=4","Abrir facsímil")</f>
        <v>Abrir facsímil</v>
      </c>
      <c r="K2364" s="3" t="s">
        <v>31</v>
      </c>
    </row>
    <row r="2365" spans="1:11" ht="42" customHeight="1">
      <c r="A2365" s="2" t="s">
        <v>5704</v>
      </c>
      <c r="B2365" s="2" t="s">
        <v>5704</v>
      </c>
      <c r="C2365" s="2" t="s">
        <v>17</v>
      </c>
      <c r="D2365" s="2" t="s">
        <v>18</v>
      </c>
      <c r="E2365" s="5">
        <v>-27643</v>
      </c>
      <c r="F2365" s="3" t="s">
        <v>77</v>
      </c>
      <c r="G2365" s="3" t="s">
        <v>90</v>
      </c>
      <c r="H2365" s="2" t="s">
        <v>29</v>
      </c>
      <c r="I2365" s="2" t="s">
        <v>5706</v>
      </c>
      <c r="J2365" s="3" t="str">
        <f>HYPERLINK("https://www.boe.es/gazeta/dias/1824/04/24/pdfs/GMD-1824-53.pdf#page=2","Abrir facsímil")</f>
        <v>Abrir facsímil</v>
      </c>
      <c r="K2365" s="3" t="s">
        <v>31</v>
      </c>
    </row>
    <row r="2366" spans="1:11" ht="42" customHeight="1">
      <c r="A2366" s="2" t="s">
        <v>5704</v>
      </c>
      <c r="B2366" s="2" t="s">
        <v>5704</v>
      </c>
      <c r="C2366" s="2" t="s">
        <v>54</v>
      </c>
      <c r="D2366" s="2" t="s">
        <v>55</v>
      </c>
      <c r="E2366" s="5">
        <v>-27591</v>
      </c>
      <c r="F2366" s="3" t="s">
        <v>1542</v>
      </c>
      <c r="G2366" s="3" t="s">
        <v>37</v>
      </c>
      <c r="H2366" s="2" t="s">
        <v>29</v>
      </c>
      <c r="I2366" s="2" t="s">
        <v>5707</v>
      </c>
      <c r="J2366" s="3" t="str">
        <f>HYPERLINK("https://www.boe.es/gazeta/dias/1824/06/15/pdfs/GMD-1824-76.pdf#page=3","Abrir facsímil")</f>
        <v>Abrir facsímil</v>
      </c>
      <c r="K2366" s="3" t="s">
        <v>31</v>
      </c>
    </row>
    <row r="2367" spans="1:11" ht="42" customHeight="1">
      <c r="A2367" s="2" t="s">
        <v>5704</v>
      </c>
      <c r="B2367" s="2" t="s">
        <v>5704</v>
      </c>
      <c r="C2367" s="2" t="s">
        <v>17</v>
      </c>
      <c r="D2367" s="2" t="s">
        <v>18</v>
      </c>
      <c r="E2367" s="5">
        <v>-27526</v>
      </c>
      <c r="F2367" s="3" t="s">
        <v>144</v>
      </c>
      <c r="G2367" s="3" t="s">
        <v>104</v>
      </c>
      <c r="H2367" s="2" t="s">
        <v>29</v>
      </c>
      <c r="I2367" s="2" t="s">
        <v>5708</v>
      </c>
      <c r="J2367" s="3" t="str">
        <f>HYPERLINK("https://www.boe.es/gazeta/dias/1824/08/19/pdfs/GMD-1824-104.pdf#page=1","Abrir facsímil")</f>
        <v>Abrir facsímil</v>
      </c>
      <c r="K2367" s="3" t="s">
        <v>31</v>
      </c>
    </row>
    <row r="2368" spans="1:11" ht="42" customHeight="1">
      <c r="A2368" s="2" t="s">
        <v>5709</v>
      </c>
      <c r="B2368" s="2" t="s">
        <v>5710</v>
      </c>
      <c r="C2368" s="2" t="s">
        <v>26</v>
      </c>
      <c r="D2368" s="2" t="s">
        <v>18</v>
      </c>
      <c r="E2368" s="5">
        <v>-27547</v>
      </c>
      <c r="F2368" s="3" t="s">
        <v>156</v>
      </c>
      <c r="G2368" s="3" t="s">
        <v>28</v>
      </c>
      <c r="H2368" s="2" t="s">
        <v>29</v>
      </c>
      <c r="I2368" s="2" t="s">
        <v>5711</v>
      </c>
      <c r="J2368" s="3" t="str">
        <f>HYPERLINK("https://www.boe.es/gazeta/dias/1824/07/29/pdfs/GMD-1824-95.pdf#page=4","Abrir facsímil")</f>
        <v>Abrir facsímil</v>
      </c>
      <c r="K2368" s="3" t="s">
        <v>31</v>
      </c>
    </row>
    <row r="2369" spans="1:11" ht="42" customHeight="1">
      <c r="A2369" s="2" t="s">
        <v>5712</v>
      </c>
      <c r="B2369" s="2" t="s">
        <v>5713</v>
      </c>
      <c r="C2369" s="2" t="s">
        <v>54</v>
      </c>
      <c r="D2369" s="2" t="s">
        <v>55</v>
      </c>
      <c r="E2369" s="5">
        <v>-27713</v>
      </c>
      <c r="F2369" s="3" t="s">
        <v>371</v>
      </c>
      <c r="G2369" s="3" t="s">
        <v>37</v>
      </c>
      <c r="H2369" s="2" t="s">
        <v>29</v>
      </c>
      <c r="I2369" s="2" t="s">
        <v>5714</v>
      </c>
      <c r="J2369" s="3" t="str">
        <f>HYPERLINK("https://www.boe.es/gazeta/dias/1824/02/14/pdfs/GMD-1824-21.pdf#page=3","Abrir facsímil")</f>
        <v>Abrir facsímil</v>
      </c>
      <c r="K2369" s="3" t="s">
        <v>31</v>
      </c>
    </row>
    <row r="2370" spans="1:11" ht="42" customHeight="1">
      <c r="A2370" s="2" t="s">
        <v>5715</v>
      </c>
      <c r="B2370" s="2" t="s">
        <v>5715</v>
      </c>
      <c r="C2370" s="2" t="s">
        <v>54</v>
      </c>
      <c r="D2370" s="2" t="s">
        <v>55</v>
      </c>
      <c r="E2370" s="5">
        <v>-27626</v>
      </c>
      <c r="F2370" s="3" t="s">
        <v>2146</v>
      </c>
      <c r="G2370" s="3" t="s">
        <v>37</v>
      </c>
      <c r="H2370" s="2" t="s">
        <v>29</v>
      </c>
      <c r="I2370" s="2" t="s">
        <v>5716</v>
      </c>
      <c r="J2370" s="3" t="str">
        <f>HYPERLINK("https://www.boe.es/gazeta/dias/1824/05/11/pdfs/GMD-1824-60.pdf#page=3","Abrir facsímil")</f>
        <v>Abrir facsímil</v>
      </c>
      <c r="K2370" s="3" t="s">
        <v>31</v>
      </c>
    </row>
    <row r="2371" spans="1:11" ht="42" customHeight="1">
      <c r="A2371" s="2" t="s">
        <v>5717</v>
      </c>
      <c r="B2371" s="2" t="s">
        <v>5718</v>
      </c>
      <c r="C2371" s="2" t="s">
        <v>54</v>
      </c>
      <c r="D2371" s="2" t="s">
        <v>55</v>
      </c>
      <c r="E2371" s="5">
        <v>-27601</v>
      </c>
      <c r="F2371" s="3" t="s">
        <v>473</v>
      </c>
      <c r="G2371" s="3" t="s">
        <v>37</v>
      </c>
      <c r="H2371" s="2" t="s">
        <v>29</v>
      </c>
      <c r="I2371" s="2" t="s">
        <v>5719</v>
      </c>
      <c r="J2371" s="3" t="str">
        <f>HYPERLINK("https://www.boe.es/gazeta/dias/1824/06/05/pdfs/GMD-1824-72.pdf#page=3","Abrir facsímil")</f>
        <v>Abrir facsímil</v>
      </c>
      <c r="K2371" s="3" t="s">
        <v>31</v>
      </c>
    </row>
    <row r="2372" spans="1:11" ht="42" customHeight="1">
      <c r="A2372" s="2" t="s">
        <v>5720</v>
      </c>
      <c r="B2372" s="2" t="s">
        <v>5720</v>
      </c>
      <c r="C2372" s="2" t="s">
        <v>3025</v>
      </c>
      <c r="D2372" s="2" t="s">
        <v>35</v>
      </c>
      <c r="E2372" s="5">
        <v>-27402</v>
      </c>
      <c r="F2372" s="3" t="s">
        <v>1702</v>
      </c>
      <c r="G2372" s="3" t="s">
        <v>104</v>
      </c>
      <c r="H2372" s="2" t="s">
        <v>29</v>
      </c>
      <c r="I2372" s="2" t="s">
        <v>5721</v>
      </c>
      <c r="J2372" s="3" t="str">
        <f>HYPERLINK("https://www.boe.es/gazeta/dias/1824/12/21/pdfs/GMD-1824-160.pdf#page=1","Abrir facsímil")</f>
        <v>Abrir facsímil</v>
      </c>
      <c r="K2372" s="3" t="s">
        <v>31</v>
      </c>
    </row>
    <row r="2373" spans="1:11" ht="42" customHeight="1">
      <c r="A2373" s="2" t="s">
        <v>5722</v>
      </c>
      <c r="B2373" s="2" t="s">
        <v>5723</v>
      </c>
      <c r="C2373" s="2" t="s">
        <v>34</v>
      </c>
      <c r="D2373" s="2" t="s">
        <v>35</v>
      </c>
      <c r="E2373" s="5">
        <v>-27636</v>
      </c>
      <c r="F2373" s="3" t="s">
        <v>910</v>
      </c>
      <c r="G2373" s="3" t="s">
        <v>104</v>
      </c>
      <c r="H2373" s="2" t="s">
        <v>29</v>
      </c>
      <c r="I2373" s="2" t="s">
        <v>5724</v>
      </c>
      <c r="J2373" s="3" t="str">
        <f>HYPERLINK("https://www.boe.es/gazeta/dias/1824/05/01/pdfs/GMD-1824-56.pdf#page=1","Abrir facsímil")</f>
        <v>Abrir facsímil</v>
      </c>
      <c r="K2373" s="3" t="s">
        <v>31</v>
      </c>
    </row>
    <row r="2374" spans="1:11" ht="42" customHeight="1">
      <c r="A2374" s="2" t="s">
        <v>5725</v>
      </c>
      <c r="B2374" s="2" t="s">
        <v>5726</v>
      </c>
      <c r="C2374" s="2" t="s">
        <v>54</v>
      </c>
      <c r="D2374" s="2" t="s">
        <v>55</v>
      </c>
      <c r="E2374" s="5">
        <v>-27633</v>
      </c>
      <c r="F2374" s="3" t="s">
        <v>27</v>
      </c>
      <c r="G2374" s="3" t="s">
        <v>90</v>
      </c>
      <c r="H2374" s="2" t="s">
        <v>29</v>
      </c>
      <c r="I2374" s="2" t="s">
        <v>5727</v>
      </c>
      <c r="J2374" s="3" t="str">
        <f>HYPERLINK("https://www.boe.es/gazeta/dias/1824/05/04/pdfs/GMD-1824-57.pdf#page=2","Abrir facsímil")</f>
        <v>Abrir facsímil</v>
      </c>
      <c r="K2374" s="3" t="s">
        <v>31</v>
      </c>
    </row>
    <row r="2375" spans="1:11" ht="42" customHeight="1">
      <c r="A2375" s="2" t="s">
        <v>5728</v>
      </c>
      <c r="B2375" s="2" t="s">
        <v>5729</v>
      </c>
      <c r="C2375" s="2" t="s">
        <v>34</v>
      </c>
      <c r="D2375" s="2" t="s">
        <v>35</v>
      </c>
      <c r="E2375" s="5">
        <v>-27710</v>
      </c>
      <c r="F2375" s="3" t="s">
        <v>220</v>
      </c>
      <c r="G2375" s="3" t="s">
        <v>28</v>
      </c>
      <c r="H2375" s="2" t="s">
        <v>29</v>
      </c>
      <c r="I2375" s="2" t="s">
        <v>5730</v>
      </c>
      <c r="J2375" s="3" t="str">
        <f>HYPERLINK("https://www.boe.es/gazeta/dias/1824/02/17/pdfs/GMD-1824-22.pdf#page=4","Abrir facsímil")</f>
        <v>Abrir facsímil</v>
      </c>
      <c r="K2375" s="3" t="s">
        <v>31</v>
      </c>
    </row>
    <row r="2376" spans="1:11" ht="42" customHeight="1">
      <c r="A2376" s="2" t="s">
        <v>5731</v>
      </c>
      <c r="B2376" s="2" t="s">
        <v>5732</v>
      </c>
      <c r="C2376" s="2" t="s">
        <v>54</v>
      </c>
      <c r="D2376" s="2" t="s">
        <v>55</v>
      </c>
      <c r="E2376" s="5">
        <v>-27587</v>
      </c>
      <c r="F2376" s="3" t="s">
        <v>1500</v>
      </c>
      <c r="G2376" s="3" t="s">
        <v>28</v>
      </c>
      <c r="H2376" s="2" t="s">
        <v>29</v>
      </c>
      <c r="I2376" s="2" t="s">
        <v>5733</v>
      </c>
      <c r="J2376" s="3" t="str">
        <f>HYPERLINK("https://www.boe.es/gazeta/dias/1824/06/19/pdfs/GMD-1824-78.pdf#page=4","Abrir facsímil")</f>
        <v>Abrir facsímil</v>
      </c>
      <c r="K2376" s="3" t="s">
        <v>31</v>
      </c>
    </row>
    <row r="2377" spans="1:11" ht="42" customHeight="1">
      <c r="A2377" s="2" t="s">
        <v>5734</v>
      </c>
      <c r="B2377" s="2" t="s">
        <v>5734</v>
      </c>
      <c r="C2377" s="2" t="s">
        <v>54</v>
      </c>
      <c r="D2377" s="2" t="s">
        <v>55</v>
      </c>
      <c r="E2377" s="5">
        <v>-27575</v>
      </c>
      <c r="F2377" s="3" t="s">
        <v>261</v>
      </c>
      <c r="G2377" s="3" t="s">
        <v>90</v>
      </c>
      <c r="H2377" s="2" t="s">
        <v>29</v>
      </c>
      <c r="I2377" s="2" t="s">
        <v>5735</v>
      </c>
      <c r="J2377" s="3" t="str">
        <f>HYPERLINK("https://www.boe.es/gazeta/dias/1824/07/01/pdfs/GMD-1824-83.pdf#page=2","Abrir facsímil")</f>
        <v>Abrir facsímil</v>
      </c>
      <c r="K2377" s="3" t="s">
        <v>31</v>
      </c>
    </row>
    <row r="2378" spans="1:11" ht="42" customHeight="1">
      <c r="A2378" s="2" t="s">
        <v>5736</v>
      </c>
      <c r="B2378" s="2" t="s">
        <v>5736</v>
      </c>
      <c r="C2378" s="2" t="s">
        <v>54</v>
      </c>
      <c r="D2378" s="2" t="s">
        <v>55</v>
      </c>
      <c r="E2378" s="5">
        <v>-27486</v>
      </c>
      <c r="F2378" s="3" t="s">
        <v>160</v>
      </c>
      <c r="G2378" s="3" t="s">
        <v>161</v>
      </c>
      <c r="H2378" s="2" t="s">
        <v>29</v>
      </c>
      <c r="I2378" s="2" t="s">
        <v>5737</v>
      </c>
      <c r="J2378" s="3" t="str">
        <f>HYPERLINK("https://www.boe.es/gazeta/dias/1824/09/28/pdfs/GMD-1824-124.pdf#page=3","Abrir facsímil")</f>
        <v>Abrir facsímil</v>
      </c>
      <c r="K2378" s="3" t="s">
        <v>31</v>
      </c>
    </row>
    <row r="2379" spans="1:11" ht="42" customHeight="1">
      <c r="A2379" s="2" t="s">
        <v>5738</v>
      </c>
      <c r="B2379" s="2" t="s">
        <v>5738</v>
      </c>
      <c r="C2379" s="2" t="s">
        <v>54</v>
      </c>
      <c r="D2379" s="2" t="s">
        <v>55</v>
      </c>
      <c r="E2379" s="5">
        <v>-27631</v>
      </c>
      <c r="F2379" s="3" t="s">
        <v>322</v>
      </c>
      <c r="G2379" s="3" t="s">
        <v>37</v>
      </c>
      <c r="H2379" s="2" t="s">
        <v>29</v>
      </c>
      <c r="I2379" s="2" t="s">
        <v>5739</v>
      </c>
      <c r="J2379" s="3" t="str">
        <f>HYPERLINK("https://www.boe.es/gazeta/dias/1824/05/06/pdfs/GMD-1824-58.pdf#page=3","Abrir facsímil")</f>
        <v>Abrir facsímil</v>
      </c>
      <c r="K2379" s="3" t="s">
        <v>31</v>
      </c>
    </row>
    <row r="2380" spans="1:11" ht="42" customHeight="1">
      <c r="A2380" s="2" t="s">
        <v>5738</v>
      </c>
      <c r="B2380" s="2" t="s">
        <v>5738</v>
      </c>
      <c r="C2380" s="2" t="s">
        <v>54</v>
      </c>
      <c r="D2380" s="2" t="s">
        <v>55</v>
      </c>
      <c r="E2380" s="5">
        <v>-27568</v>
      </c>
      <c r="F2380" s="3" t="s">
        <v>103</v>
      </c>
      <c r="G2380" s="3" t="s">
        <v>37</v>
      </c>
      <c r="H2380" s="2" t="s">
        <v>29</v>
      </c>
      <c r="I2380" s="2" t="s">
        <v>5740</v>
      </c>
      <c r="J2380" s="3" t="str">
        <f>HYPERLINK("https://www.boe.es/gazeta/dias/1824/07/08/pdfs/GMD-1824-86.pdf#page=3","Abrir facsímil")</f>
        <v>Abrir facsímil</v>
      </c>
      <c r="K2380" s="3" t="s">
        <v>31</v>
      </c>
    </row>
    <row r="2381" spans="1:11" ht="42" customHeight="1">
      <c r="A2381" s="2" t="s">
        <v>5738</v>
      </c>
      <c r="B2381" s="2" t="s">
        <v>5738</v>
      </c>
      <c r="C2381" s="2" t="s">
        <v>54</v>
      </c>
      <c r="D2381" s="2" t="s">
        <v>55</v>
      </c>
      <c r="E2381" s="5">
        <v>-27556</v>
      </c>
      <c r="F2381" s="3" t="s">
        <v>367</v>
      </c>
      <c r="G2381" s="3" t="s">
        <v>28</v>
      </c>
      <c r="H2381" s="2" t="s">
        <v>29</v>
      </c>
      <c r="I2381" s="2" t="s">
        <v>5741</v>
      </c>
      <c r="J2381" s="3" t="str">
        <f>HYPERLINK("https://www.boe.es/gazeta/dias/1824/07/20/pdfs/GMD-1824-91.pdf#page=4","Abrir facsímil")</f>
        <v>Abrir facsímil</v>
      </c>
      <c r="K2381" s="3" t="s">
        <v>31</v>
      </c>
    </row>
    <row r="2382" spans="1:11" ht="42" customHeight="1">
      <c r="A2382" s="2" t="s">
        <v>5738</v>
      </c>
      <c r="B2382" s="2" t="s">
        <v>5738</v>
      </c>
      <c r="C2382" s="2" t="s">
        <v>54</v>
      </c>
      <c r="D2382" s="2" t="s">
        <v>55</v>
      </c>
      <c r="E2382" s="5">
        <v>-27538</v>
      </c>
      <c r="F2382" s="3" t="s">
        <v>142</v>
      </c>
      <c r="G2382" s="3" t="s">
        <v>28</v>
      </c>
      <c r="H2382" s="2" t="s">
        <v>29</v>
      </c>
      <c r="I2382" s="2" t="s">
        <v>5742</v>
      </c>
      <c r="J2382" s="3" t="str">
        <f>HYPERLINK("https://www.boe.es/gazeta/dias/1824/08/07/pdfs/GMD-1824-99.pdf#page=4","Abrir facsímil")</f>
        <v>Abrir facsímil</v>
      </c>
      <c r="K2382" s="3" t="s">
        <v>31</v>
      </c>
    </row>
    <row r="2383" spans="1:11" ht="42" customHeight="1">
      <c r="A2383" s="2" t="s">
        <v>5738</v>
      </c>
      <c r="B2383" s="2" t="s">
        <v>5738</v>
      </c>
      <c r="C2383" s="2" t="s">
        <v>54</v>
      </c>
      <c r="D2383" s="2" t="s">
        <v>55</v>
      </c>
      <c r="E2383" s="5">
        <v>-27521</v>
      </c>
      <c r="F2383" s="3" t="s">
        <v>930</v>
      </c>
      <c r="G2383" s="3" t="s">
        <v>28</v>
      </c>
      <c r="H2383" s="2" t="s">
        <v>29</v>
      </c>
      <c r="I2383" s="2" t="s">
        <v>5743</v>
      </c>
      <c r="J2383" s="3" t="str">
        <f>HYPERLINK("https://www.boe.es/gazeta/dias/1824/08/24/pdfs/GMD-1824-106.pdf#page=4","Abrir facsímil")</f>
        <v>Abrir facsímil</v>
      </c>
      <c r="K2383" s="3" t="s">
        <v>31</v>
      </c>
    </row>
    <row r="2384" spans="1:11" ht="42" customHeight="1">
      <c r="A2384" s="2" t="s">
        <v>5738</v>
      </c>
      <c r="B2384" s="2" t="s">
        <v>5738</v>
      </c>
      <c r="C2384" s="2" t="s">
        <v>54</v>
      </c>
      <c r="D2384" s="2" t="s">
        <v>55</v>
      </c>
      <c r="E2384" s="5">
        <v>-27498</v>
      </c>
      <c r="F2384" s="3" t="s">
        <v>98</v>
      </c>
      <c r="G2384" s="3" t="s">
        <v>90</v>
      </c>
      <c r="H2384" s="2" t="s">
        <v>29</v>
      </c>
      <c r="I2384" s="2" t="s">
        <v>5744</v>
      </c>
      <c r="J2384" s="3" t="str">
        <f>HYPERLINK("https://www.boe.es/gazeta/dias/1824/09/16/pdfs/GMD-1824-119.pdf#page=2","Abrir facsímil")</f>
        <v>Abrir facsímil</v>
      </c>
      <c r="K2384" s="3" t="s">
        <v>31</v>
      </c>
    </row>
    <row r="2385" spans="1:11" ht="42" customHeight="1">
      <c r="A2385" s="2" t="s">
        <v>5738</v>
      </c>
      <c r="B2385" s="2" t="s">
        <v>5738</v>
      </c>
      <c r="C2385" s="2" t="s">
        <v>54</v>
      </c>
      <c r="D2385" s="2" t="s">
        <v>55</v>
      </c>
      <c r="E2385" s="5">
        <v>-27493</v>
      </c>
      <c r="F2385" s="3" t="s">
        <v>63</v>
      </c>
      <c r="G2385" s="3" t="s">
        <v>90</v>
      </c>
      <c r="H2385" s="2" t="s">
        <v>29</v>
      </c>
      <c r="I2385" s="2" t="s">
        <v>5745</v>
      </c>
      <c r="J2385" s="3" t="str">
        <f>HYPERLINK("https://www.boe.es/gazeta/dias/1824/09/21/pdfs/GMD-1824-121.pdf#page=2","Abrir facsímil")</f>
        <v>Abrir facsímil</v>
      </c>
      <c r="K2385" s="3" t="s">
        <v>31</v>
      </c>
    </row>
    <row r="2386" spans="1:11" ht="42" customHeight="1">
      <c r="A2386" s="2" t="s">
        <v>5738</v>
      </c>
      <c r="B2386" s="2" t="s">
        <v>5738</v>
      </c>
      <c r="C2386" s="2" t="s">
        <v>54</v>
      </c>
      <c r="D2386" s="2" t="s">
        <v>55</v>
      </c>
      <c r="E2386" s="5">
        <v>-27423</v>
      </c>
      <c r="F2386" s="3" t="s">
        <v>1300</v>
      </c>
      <c r="G2386" s="3" t="s">
        <v>37</v>
      </c>
      <c r="H2386" s="2" t="s">
        <v>29</v>
      </c>
      <c r="I2386" s="2" t="s">
        <v>5746</v>
      </c>
      <c r="J2386" s="3" t="str">
        <f>HYPERLINK("https://www.boe.es/gazeta/dias/1824/11/30/pdfs/GMD-1824-151.pdf#page=3","Abrir facsímil")</f>
        <v>Abrir facsímil</v>
      </c>
      <c r="K2386" s="3" t="s">
        <v>31</v>
      </c>
    </row>
    <row r="2387" spans="1:11" ht="42" customHeight="1">
      <c r="A2387" s="2" t="s">
        <v>5738</v>
      </c>
      <c r="B2387" s="2" t="s">
        <v>5738</v>
      </c>
      <c r="C2387" s="2" t="s">
        <v>54</v>
      </c>
      <c r="D2387" s="2" t="s">
        <v>55</v>
      </c>
      <c r="E2387" s="5">
        <v>-27423</v>
      </c>
      <c r="F2387" s="3" t="s">
        <v>1300</v>
      </c>
      <c r="G2387" s="3" t="s">
        <v>28</v>
      </c>
      <c r="H2387" s="2" t="s">
        <v>29</v>
      </c>
      <c r="I2387" s="2" t="s">
        <v>5747</v>
      </c>
      <c r="J2387" s="3" t="str">
        <f>HYPERLINK("https://www.boe.es/gazeta/dias/1824/11/30/pdfs/GMD-1824-151.pdf#page=4","Abrir facsímil")</f>
        <v>Abrir facsímil</v>
      </c>
      <c r="K2387" s="3" t="s">
        <v>31</v>
      </c>
    </row>
    <row r="2388" spans="1:11" ht="42" customHeight="1">
      <c r="A2388" s="2" t="s">
        <v>5748</v>
      </c>
      <c r="B2388" s="2" t="s">
        <v>5749</v>
      </c>
      <c r="C2388" s="2" t="s">
        <v>49</v>
      </c>
      <c r="D2388" s="2" t="s">
        <v>18</v>
      </c>
      <c r="E2388" s="5">
        <v>-27416</v>
      </c>
      <c r="F2388" s="3" t="s">
        <v>115</v>
      </c>
      <c r="G2388" s="3" t="s">
        <v>37</v>
      </c>
      <c r="H2388" s="2" t="s">
        <v>29</v>
      </c>
      <c r="I2388" s="2" t="s">
        <v>5750</v>
      </c>
      <c r="J2388" s="3" t="str">
        <f>HYPERLINK("https://www.boe.es/gazeta/dias/1824/12/07/pdfs/GMD-1824-154.pdf#page=3","Abrir facsímil")</f>
        <v>Abrir facsímil</v>
      </c>
      <c r="K2388" s="3" t="s">
        <v>31</v>
      </c>
    </row>
    <row r="2389" spans="1:11" ht="42" customHeight="1">
      <c r="A2389" s="2" t="s">
        <v>5751</v>
      </c>
      <c r="B2389" s="2" t="s">
        <v>5752</v>
      </c>
      <c r="C2389" s="2" t="s">
        <v>301</v>
      </c>
      <c r="D2389" s="2" t="s">
        <v>18</v>
      </c>
      <c r="E2389" s="5">
        <v>-27757</v>
      </c>
      <c r="F2389" s="3" t="s">
        <v>235</v>
      </c>
      <c r="G2389" s="3" t="s">
        <v>37</v>
      </c>
      <c r="H2389" s="2" t="s">
        <v>29</v>
      </c>
      <c r="I2389" s="2" t="s">
        <v>5753</v>
      </c>
      <c r="J2389" s="3" t="str">
        <f>HYPERLINK("https://www.boe.es/gazeta/dias/1824/01/01/pdfs/GMD-1824-1.pdf#page=3","Abrir facsímil")</f>
        <v>Abrir facsímil</v>
      </c>
      <c r="K2389" s="3" t="s">
        <v>31</v>
      </c>
    </row>
    <row r="2390" spans="1:11" ht="42" customHeight="1">
      <c r="A2390" s="2" t="s">
        <v>5754</v>
      </c>
      <c r="B2390" s="2" t="s">
        <v>5755</v>
      </c>
      <c r="C2390" s="2" t="s">
        <v>17</v>
      </c>
      <c r="D2390" s="2" t="s">
        <v>18</v>
      </c>
      <c r="E2390" s="5">
        <v>-27692</v>
      </c>
      <c r="F2390" s="3" t="s">
        <v>295</v>
      </c>
      <c r="G2390" s="3" t="s">
        <v>28</v>
      </c>
      <c r="H2390" s="2" t="s">
        <v>29</v>
      </c>
      <c r="I2390" s="2" t="s">
        <v>5756</v>
      </c>
      <c r="J2390" s="3" t="str">
        <f>HYPERLINK("https://www.boe.es/gazeta/dias/1824/03/06/pdfs/GMD-1824-30.pdf#page=4","Abrir facsímil")</f>
        <v>Abrir facsímil</v>
      </c>
      <c r="K2390" s="3" t="s">
        <v>31</v>
      </c>
    </row>
    <row r="2391" spans="1:11" ht="42" customHeight="1">
      <c r="A2391" s="2" t="s">
        <v>5757</v>
      </c>
      <c r="B2391" s="2" t="s">
        <v>5758</v>
      </c>
      <c r="C2391" s="2" t="s">
        <v>72</v>
      </c>
      <c r="D2391" s="2" t="s">
        <v>18</v>
      </c>
      <c r="E2391" s="5">
        <v>-27689</v>
      </c>
      <c r="F2391" s="3" t="s">
        <v>200</v>
      </c>
      <c r="G2391" s="3" t="s">
        <v>37</v>
      </c>
      <c r="H2391" s="2" t="s">
        <v>29</v>
      </c>
      <c r="I2391" s="2" t="s">
        <v>5759</v>
      </c>
      <c r="J2391" s="3" t="str">
        <f>HYPERLINK("https://www.boe.es/gazeta/dias/1824/03/09/pdfs/GMD-1824-31.pdf#page=3","Abrir facsímil")</f>
        <v>Abrir facsímil</v>
      </c>
      <c r="K2391" s="3" t="s">
        <v>31</v>
      </c>
    </row>
    <row r="2392" spans="1:11" ht="42" customHeight="1">
      <c r="A2392" s="2" t="s">
        <v>5760</v>
      </c>
      <c r="B2392" s="2" t="s">
        <v>5761</v>
      </c>
      <c r="C2392" s="2" t="s">
        <v>54</v>
      </c>
      <c r="D2392" s="2" t="s">
        <v>55</v>
      </c>
      <c r="E2392" s="5">
        <v>-27736</v>
      </c>
      <c r="F2392" s="3" t="s">
        <v>56</v>
      </c>
      <c r="G2392" s="3" t="s">
        <v>37</v>
      </c>
      <c r="H2392" s="2" t="s">
        <v>29</v>
      </c>
      <c r="I2392" s="2" t="s">
        <v>5762</v>
      </c>
      <c r="J2392" s="3" t="str">
        <f>HYPERLINK("https://www.boe.es/gazeta/dias/1824/01/22/pdfs/GMD-1824-10.pdf#page=3","Abrir facsímil")</f>
        <v>Abrir facsímil</v>
      </c>
      <c r="K2392" s="3" t="s">
        <v>31</v>
      </c>
    </row>
    <row r="2393" spans="1:11" ht="42" customHeight="1">
      <c r="A2393" s="2" t="s">
        <v>5763</v>
      </c>
      <c r="B2393" s="2" t="s">
        <v>5764</v>
      </c>
      <c r="C2393" s="2" t="s">
        <v>17</v>
      </c>
      <c r="D2393" s="2" t="s">
        <v>18</v>
      </c>
      <c r="E2393" s="5">
        <v>-27433</v>
      </c>
      <c r="F2393" s="3" t="s">
        <v>742</v>
      </c>
      <c r="G2393" s="3" t="s">
        <v>28</v>
      </c>
      <c r="H2393" s="2" t="s">
        <v>29</v>
      </c>
      <c r="I2393" s="2" t="s">
        <v>5765</v>
      </c>
      <c r="J2393" s="3" t="str">
        <f>HYPERLINK("https://www.boe.es/gazeta/dias/1824/11/20/pdfs/GMD-1824-147.pdf#page=4","Abrir facsímil")</f>
        <v>Abrir facsímil</v>
      </c>
      <c r="K2393" s="3" t="s">
        <v>31</v>
      </c>
    </row>
    <row r="2394" spans="1:11" ht="42" customHeight="1">
      <c r="A2394" s="2" t="s">
        <v>5766</v>
      </c>
      <c r="B2394" s="2" t="s">
        <v>5767</v>
      </c>
      <c r="C2394" s="2" t="s">
        <v>26</v>
      </c>
      <c r="D2394" s="2" t="s">
        <v>18</v>
      </c>
      <c r="E2394" s="5">
        <v>-27493</v>
      </c>
      <c r="F2394" s="3" t="s">
        <v>63</v>
      </c>
      <c r="G2394" s="3" t="s">
        <v>64</v>
      </c>
      <c r="H2394" s="2" t="s">
        <v>29</v>
      </c>
      <c r="I2394" s="2" t="s">
        <v>5768</v>
      </c>
      <c r="J2394" s="3" t="str">
        <f>HYPERLINK("https://www.boe.es/gazeta/dias/1824/09/21/pdfs/GMD-1824-121.pdf#page=3","Abrir facsímil")</f>
        <v>Abrir facsímil</v>
      </c>
      <c r="K2394" s="3" t="s">
        <v>31</v>
      </c>
    </row>
    <row r="2395" spans="1:11" ht="42" customHeight="1">
      <c r="A2395" s="2" t="s">
        <v>5769</v>
      </c>
      <c r="B2395" s="2" t="s">
        <v>5770</v>
      </c>
      <c r="C2395" s="2" t="s">
        <v>54</v>
      </c>
      <c r="D2395" s="2" t="s">
        <v>55</v>
      </c>
      <c r="E2395" s="5">
        <v>-27689</v>
      </c>
      <c r="F2395" s="3" t="s">
        <v>200</v>
      </c>
      <c r="G2395" s="3" t="s">
        <v>90</v>
      </c>
      <c r="H2395" s="2" t="s">
        <v>29</v>
      </c>
      <c r="I2395" s="2" t="s">
        <v>5771</v>
      </c>
      <c r="J2395" s="3" t="str">
        <f>HYPERLINK("https://www.boe.es/gazeta/dias/1824/03/09/pdfs/GMD-1824-31.pdf#page=2","Abrir facsímil")</f>
        <v>Abrir facsímil</v>
      </c>
      <c r="K2395" s="3" t="s">
        <v>31</v>
      </c>
    </row>
    <row r="2396" spans="1:11" ht="42" customHeight="1">
      <c r="A2396" s="2" t="s">
        <v>5772</v>
      </c>
      <c r="B2396" s="2" t="s">
        <v>5773</v>
      </c>
      <c r="C2396" s="2" t="s">
        <v>17</v>
      </c>
      <c r="D2396" s="2" t="s">
        <v>18</v>
      </c>
      <c r="E2396" s="5">
        <v>-27437</v>
      </c>
      <c r="F2396" s="3" t="s">
        <v>45</v>
      </c>
      <c r="G2396" s="3" t="s">
        <v>37</v>
      </c>
      <c r="H2396" s="2" t="s">
        <v>29</v>
      </c>
      <c r="I2396" s="2" t="s">
        <v>5774</v>
      </c>
      <c r="J2396" s="3" t="str">
        <f>HYPERLINK("https://www.boe.es/gazeta/dias/1824/11/16/pdfs/GMD-1824-145.pdf#page=3","Abrir facsímil")</f>
        <v>Abrir facsímil</v>
      </c>
      <c r="K2396" s="3" t="s">
        <v>31</v>
      </c>
    </row>
    <row r="2397" spans="1:11" ht="42" customHeight="1">
      <c r="A2397" s="2" t="s">
        <v>5775</v>
      </c>
      <c r="B2397" s="2" t="s">
        <v>5776</v>
      </c>
      <c r="C2397" s="2" t="s">
        <v>34</v>
      </c>
      <c r="D2397" s="2" t="s">
        <v>35</v>
      </c>
      <c r="E2397" s="5">
        <v>-27517</v>
      </c>
      <c r="F2397" s="3" t="s">
        <v>173</v>
      </c>
      <c r="G2397" s="3" t="s">
        <v>28</v>
      </c>
      <c r="H2397" s="2" t="s">
        <v>29</v>
      </c>
      <c r="I2397" s="2" t="s">
        <v>5777</v>
      </c>
      <c r="J2397" s="3" t="str">
        <f>HYPERLINK("https://www.boe.es/gazeta/dias/1824/08/28/pdfs/GMD-1824-110.pdf#page=4","Abrir facsímil")</f>
        <v>Abrir facsímil</v>
      </c>
      <c r="K2397" s="3" t="s">
        <v>31</v>
      </c>
    </row>
    <row r="2398" spans="1:11" ht="42" customHeight="1">
      <c r="A2398" s="2" t="s">
        <v>5778</v>
      </c>
      <c r="B2398" s="2" t="s">
        <v>5779</v>
      </c>
      <c r="C2398" s="2" t="s">
        <v>54</v>
      </c>
      <c r="D2398" s="2" t="s">
        <v>55</v>
      </c>
      <c r="E2398" s="5">
        <v>-27444</v>
      </c>
      <c r="F2398" s="3" t="s">
        <v>1134</v>
      </c>
      <c r="G2398" s="3" t="s">
        <v>28</v>
      </c>
      <c r="H2398" s="2" t="s">
        <v>29</v>
      </c>
      <c r="I2398" s="2" t="s">
        <v>5780</v>
      </c>
      <c r="J2398" s="3" t="str">
        <f>HYPERLINK("https://www.boe.es/gazeta/dias/1824/11/09/pdfs/GMD-1824-142.pdf#page=4","Abrir facsímil")</f>
        <v>Abrir facsímil</v>
      </c>
      <c r="K2398" s="3" t="s">
        <v>31</v>
      </c>
    </row>
    <row r="2399" spans="1:11" ht="42" customHeight="1">
      <c r="A2399" s="2" t="s">
        <v>5781</v>
      </c>
      <c r="B2399" s="2" t="s">
        <v>5782</v>
      </c>
      <c r="C2399" s="2" t="s">
        <v>17</v>
      </c>
      <c r="D2399" s="2" t="s">
        <v>18</v>
      </c>
      <c r="E2399" s="5">
        <v>-27659</v>
      </c>
      <c r="F2399" s="3" t="s">
        <v>215</v>
      </c>
      <c r="G2399" s="3" t="s">
        <v>28</v>
      </c>
      <c r="H2399" s="2" t="s">
        <v>21</v>
      </c>
      <c r="I2399" s="2" t="s">
        <v>5783</v>
      </c>
      <c r="J2399" s="3" t="str">
        <f>HYPERLINK("https://www.boe.es/gazeta/dias/1824/04/08/pdfs/GMD-1824-46.pdf#page=4","Abrir facsímil")</f>
        <v>Abrir facsímil</v>
      </c>
      <c r="K2399" s="3" t="s">
        <v>23</v>
      </c>
    </row>
    <row r="2400" spans="1:11" ht="42" customHeight="1">
      <c r="A2400" s="2" t="s">
        <v>5784</v>
      </c>
      <c r="B2400" s="2" t="s">
        <v>5784</v>
      </c>
      <c r="C2400" s="2" t="s">
        <v>54</v>
      </c>
      <c r="D2400" s="2" t="s">
        <v>55</v>
      </c>
      <c r="E2400" s="5">
        <v>-27710</v>
      </c>
      <c r="F2400" s="3" t="s">
        <v>220</v>
      </c>
      <c r="G2400" s="3" t="s">
        <v>28</v>
      </c>
      <c r="H2400" s="2" t="s">
        <v>29</v>
      </c>
      <c r="I2400" s="2" t="s">
        <v>5785</v>
      </c>
      <c r="J2400" s="3" t="str">
        <f>HYPERLINK("https://www.boe.es/gazeta/dias/1824/02/17/pdfs/GMD-1824-22.pdf#page=4","Abrir facsímil")</f>
        <v>Abrir facsímil</v>
      </c>
      <c r="K2400" s="3" t="s">
        <v>31</v>
      </c>
    </row>
    <row r="2401" spans="1:11" ht="42" customHeight="1">
      <c r="A2401" s="2" t="s">
        <v>5786</v>
      </c>
      <c r="B2401" s="2" t="s">
        <v>5787</v>
      </c>
      <c r="C2401" s="2" t="s">
        <v>17</v>
      </c>
      <c r="D2401" s="2" t="s">
        <v>18</v>
      </c>
      <c r="E2401" s="5">
        <v>-27657</v>
      </c>
      <c r="F2401" s="3" t="s">
        <v>94</v>
      </c>
      <c r="G2401" s="3" t="s">
        <v>28</v>
      </c>
      <c r="H2401" s="2" t="s">
        <v>29</v>
      </c>
      <c r="I2401" s="2" t="s">
        <v>5788</v>
      </c>
      <c r="J2401" s="3" t="str">
        <f>HYPERLINK("https://www.boe.es/gazeta/dias/1824/04/10/pdfs/GMD-1824-47.pdf#page=4","Abrir facsímil")</f>
        <v>Abrir facsímil</v>
      </c>
      <c r="K2401" s="3" t="s">
        <v>31</v>
      </c>
    </row>
    <row r="2402" spans="1:11" ht="42" customHeight="1">
      <c r="A2402" s="2" t="s">
        <v>5789</v>
      </c>
      <c r="B2402" s="2" t="s">
        <v>5790</v>
      </c>
      <c r="C2402" s="2" t="s">
        <v>26</v>
      </c>
      <c r="D2402" s="2" t="s">
        <v>18</v>
      </c>
      <c r="E2402" s="5">
        <v>-27493</v>
      </c>
      <c r="F2402" s="3" t="s">
        <v>63</v>
      </c>
      <c r="G2402" s="3" t="s">
        <v>64</v>
      </c>
      <c r="H2402" s="2" t="s">
        <v>29</v>
      </c>
      <c r="I2402" s="2" t="s">
        <v>5791</v>
      </c>
      <c r="J2402" s="3" t="str">
        <f>HYPERLINK("https://www.boe.es/gazeta/dias/1824/09/21/pdfs/GMD-1824-121.pdf#page=3","Abrir facsímil")</f>
        <v>Abrir facsímil</v>
      </c>
      <c r="K2402" s="3" t="s">
        <v>31</v>
      </c>
    </row>
    <row r="2403" spans="1:11" ht="42" customHeight="1">
      <c r="A2403" s="2" t="s">
        <v>5792</v>
      </c>
      <c r="B2403" s="2" t="s">
        <v>5793</v>
      </c>
      <c r="C2403" s="2" t="s">
        <v>54</v>
      </c>
      <c r="D2403" s="2" t="s">
        <v>590</v>
      </c>
      <c r="E2403" s="5">
        <v>-27521</v>
      </c>
      <c r="F2403" s="3" t="s">
        <v>591</v>
      </c>
      <c r="G2403" s="3" t="s">
        <v>104</v>
      </c>
      <c r="H2403" s="2" t="s">
        <v>29</v>
      </c>
      <c r="I2403" s="2" t="s">
        <v>5794</v>
      </c>
      <c r="J2403" s="3" t="str">
        <f>HYPERLINK("https://www.boe.es/gazeta/dias/1824/08/24/pdfs/GMD-1824-107E.pdf#page=1","Abrir facsímil")</f>
        <v>Abrir facsímil</v>
      </c>
      <c r="K2403" s="3" t="s">
        <v>31</v>
      </c>
    </row>
    <row r="2404" spans="1:11" ht="42" customHeight="1">
      <c r="A2404" s="2" t="s">
        <v>5795</v>
      </c>
      <c r="B2404" s="2" t="s">
        <v>5796</v>
      </c>
      <c r="C2404" s="2" t="s">
        <v>34</v>
      </c>
      <c r="D2404" s="2" t="s">
        <v>35</v>
      </c>
      <c r="E2404" s="5">
        <v>-27468</v>
      </c>
      <c r="F2404" s="3" t="s">
        <v>1038</v>
      </c>
      <c r="G2404" s="3" t="s">
        <v>37</v>
      </c>
      <c r="H2404" s="2" t="s">
        <v>29</v>
      </c>
      <c r="I2404" s="2" t="s">
        <v>5797</v>
      </c>
      <c r="J2404" s="3" t="str">
        <f>HYPERLINK("https://www.boe.es/gazeta/dias/1824/10/16/pdfs/GMD-1824-132.pdf#page=3","Abrir facsímil")</f>
        <v>Abrir facsímil</v>
      </c>
      <c r="K2404" s="3" t="s">
        <v>31</v>
      </c>
    </row>
    <row r="2405" spans="1:11" ht="42" customHeight="1">
      <c r="A2405" s="2" t="s">
        <v>5798</v>
      </c>
      <c r="B2405" s="2" t="s">
        <v>5799</v>
      </c>
      <c r="C2405" s="2" t="s">
        <v>54</v>
      </c>
      <c r="D2405" s="2" t="s">
        <v>55</v>
      </c>
      <c r="E2405" s="5">
        <v>-27643</v>
      </c>
      <c r="F2405" s="3" t="s">
        <v>77</v>
      </c>
      <c r="G2405" s="3" t="s">
        <v>28</v>
      </c>
      <c r="H2405" s="2" t="s">
        <v>29</v>
      </c>
      <c r="I2405" s="2" t="s">
        <v>5800</v>
      </c>
      <c r="J2405" s="3" t="str">
        <f>HYPERLINK("https://www.boe.es/gazeta/dias/1824/04/24/pdfs/GMD-1824-53.pdf#page=4","Abrir facsímil")</f>
        <v>Abrir facsímil</v>
      </c>
      <c r="K2405" s="3" t="s">
        <v>31</v>
      </c>
    </row>
    <row r="2406" spans="1:11" ht="42" customHeight="1">
      <c r="A2406" s="2" t="s">
        <v>5801</v>
      </c>
      <c r="B2406" s="2" t="s">
        <v>5802</v>
      </c>
      <c r="C2406" s="2" t="s">
        <v>54</v>
      </c>
      <c r="D2406" s="2" t="s">
        <v>55</v>
      </c>
      <c r="E2406" s="5">
        <v>-27701</v>
      </c>
      <c r="F2406" s="3" t="s">
        <v>914</v>
      </c>
      <c r="G2406" s="3" t="s">
        <v>28</v>
      </c>
      <c r="H2406" s="2" t="s">
        <v>29</v>
      </c>
      <c r="I2406" s="2" t="s">
        <v>5803</v>
      </c>
      <c r="J2406" s="3" t="str">
        <f>HYPERLINK("https://www.boe.es/gazeta/dias/1824/02/26/pdfs/GMD-1824-26.pdf#page=4","Abrir facsímil")</f>
        <v>Abrir facsímil</v>
      </c>
      <c r="K2406" s="3" t="s">
        <v>31</v>
      </c>
    </row>
    <row r="2407" spans="1:11" ht="42" customHeight="1">
      <c r="A2407" s="2" t="s">
        <v>5804</v>
      </c>
      <c r="B2407" s="2" t="s">
        <v>5805</v>
      </c>
      <c r="C2407" s="2" t="s">
        <v>34</v>
      </c>
      <c r="D2407" s="2" t="s">
        <v>35</v>
      </c>
      <c r="E2407" s="5">
        <v>-27554</v>
      </c>
      <c r="F2407" s="3" t="s">
        <v>326</v>
      </c>
      <c r="G2407" s="3" t="s">
        <v>37</v>
      </c>
      <c r="H2407" s="2" t="s">
        <v>29</v>
      </c>
      <c r="I2407" s="2" t="s">
        <v>5806</v>
      </c>
      <c r="J2407" s="3" t="str">
        <f>HYPERLINK("https://www.boe.es/gazeta/dias/1824/07/22/pdfs/GMD-1824-92.pdf#page=3","Abrir facsímil")</f>
        <v>Abrir facsímil</v>
      </c>
      <c r="K2407" s="3" t="s">
        <v>31</v>
      </c>
    </row>
    <row r="2408" spans="1:11" ht="42" customHeight="1">
      <c r="A2408" s="2" t="s">
        <v>5807</v>
      </c>
      <c r="B2408" s="2" t="s">
        <v>5808</v>
      </c>
      <c r="C2408" s="2" t="s">
        <v>54</v>
      </c>
      <c r="D2408" s="2" t="s">
        <v>55</v>
      </c>
      <c r="E2408" s="5">
        <v>-27405</v>
      </c>
      <c r="F2408" s="3" t="s">
        <v>165</v>
      </c>
      <c r="G2408" s="3" t="s">
        <v>28</v>
      </c>
      <c r="H2408" s="2" t="s">
        <v>29</v>
      </c>
      <c r="I2408" s="2" t="s">
        <v>5809</v>
      </c>
      <c r="J2408" s="3" t="str">
        <f>HYPERLINK("https://www.boe.es/gazeta/dias/1824/12/18/pdfs/GMD-1824-159.pdf#page=4","Abrir facsímil")</f>
        <v>Abrir facsímil</v>
      </c>
      <c r="K2408" s="3" t="s">
        <v>31</v>
      </c>
    </row>
    <row r="2409" spans="1:11" ht="42" customHeight="1">
      <c r="A2409" s="2" t="s">
        <v>5810</v>
      </c>
      <c r="B2409" s="2" t="s">
        <v>5811</v>
      </c>
      <c r="C2409" s="2" t="s">
        <v>54</v>
      </c>
      <c r="D2409" s="2" t="s">
        <v>55</v>
      </c>
      <c r="E2409" s="5">
        <v>-27454</v>
      </c>
      <c r="F2409" s="3" t="s">
        <v>318</v>
      </c>
      <c r="G2409" s="3" t="s">
        <v>90</v>
      </c>
      <c r="H2409" s="2" t="s">
        <v>29</v>
      </c>
      <c r="I2409" s="2" t="s">
        <v>5812</v>
      </c>
      <c r="J2409" s="3" t="str">
        <f>HYPERLINK("https://www.boe.es/gazeta/dias/1824/10/30/pdfs/GMD-1824-138.pdf#page=2","Abrir facsímil")</f>
        <v>Abrir facsímil</v>
      </c>
      <c r="K2409" s="3" t="s">
        <v>31</v>
      </c>
    </row>
    <row r="2410" spans="1:11" ht="42" customHeight="1">
      <c r="A2410" s="2" t="s">
        <v>5813</v>
      </c>
      <c r="B2410" s="2" t="s">
        <v>5814</v>
      </c>
      <c r="C2410" s="2" t="s">
        <v>54</v>
      </c>
      <c r="D2410" s="2" t="s">
        <v>55</v>
      </c>
      <c r="E2410" s="5">
        <v>-27573</v>
      </c>
      <c r="F2410" s="3" t="s">
        <v>390</v>
      </c>
      <c r="G2410" s="3" t="s">
        <v>37</v>
      </c>
      <c r="H2410" s="2" t="s">
        <v>29</v>
      </c>
      <c r="I2410" s="2" t="s">
        <v>5815</v>
      </c>
      <c r="J2410" s="3" t="str">
        <f>HYPERLINK("https://www.boe.es/gazeta/dias/1824/07/03/pdfs/GMD-1824-84.pdf#page=3","Abrir facsímil")</f>
        <v>Abrir facsímil</v>
      </c>
      <c r="K2410" s="3" t="s">
        <v>31</v>
      </c>
    </row>
    <row r="2411" spans="1:11" ht="42" customHeight="1">
      <c r="A2411" s="2" t="s">
        <v>5816</v>
      </c>
      <c r="B2411" s="2" t="s">
        <v>5817</v>
      </c>
      <c r="C2411" s="2" t="s">
        <v>17</v>
      </c>
      <c r="D2411" s="2" t="s">
        <v>18</v>
      </c>
      <c r="E2411" s="5">
        <v>-27416</v>
      </c>
      <c r="F2411" s="3" t="s">
        <v>115</v>
      </c>
      <c r="G2411" s="3" t="s">
        <v>37</v>
      </c>
      <c r="H2411" s="2" t="s">
        <v>29</v>
      </c>
      <c r="I2411" s="2" t="s">
        <v>5818</v>
      </c>
      <c r="J2411" s="3" t="str">
        <f>HYPERLINK("https://www.boe.es/gazeta/dias/1824/12/07/pdfs/GMD-1824-154.pdf#page=3","Abrir facsímil")</f>
        <v>Abrir facsímil</v>
      </c>
      <c r="K2411" s="3" t="s">
        <v>31</v>
      </c>
    </row>
    <row r="2412" spans="1:11" ht="42" customHeight="1">
      <c r="A2412" s="2" t="s">
        <v>5819</v>
      </c>
      <c r="B2412" s="2" t="s">
        <v>5820</v>
      </c>
      <c r="C2412" s="2" t="s">
        <v>54</v>
      </c>
      <c r="D2412" s="2" t="s">
        <v>55</v>
      </c>
      <c r="E2412" s="5">
        <v>-27493</v>
      </c>
      <c r="F2412" s="3" t="s">
        <v>63</v>
      </c>
      <c r="G2412" s="3" t="s">
        <v>64</v>
      </c>
      <c r="H2412" s="2" t="s">
        <v>29</v>
      </c>
      <c r="I2412" s="2" t="s">
        <v>5821</v>
      </c>
      <c r="J2412" s="3" t="str">
        <f>HYPERLINK("https://www.boe.es/gazeta/dias/1824/09/21/pdfs/GMD-1824-121.pdf#page=3","Abrir facsímil")</f>
        <v>Abrir facsímil</v>
      </c>
      <c r="K2412" s="3" t="s">
        <v>31</v>
      </c>
    </row>
    <row r="2413" spans="1:11" ht="42" customHeight="1">
      <c r="A2413" s="2" t="s">
        <v>5822</v>
      </c>
      <c r="B2413" s="2" t="s">
        <v>5823</v>
      </c>
      <c r="C2413" s="2" t="s">
        <v>17</v>
      </c>
      <c r="D2413" s="2" t="s">
        <v>18</v>
      </c>
      <c r="E2413" s="5">
        <v>-27575</v>
      </c>
      <c r="F2413" s="3" t="s">
        <v>261</v>
      </c>
      <c r="G2413" s="3" t="s">
        <v>90</v>
      </c>
      <c r="H2413" s="2" t="s">
        <v>29</v>
      </c>
      <c r="I2413" s="2" t="s">
        <v>5824</v>
      </c>
      <c r="J2413" s="3" t="str">
        <f>HYPERLINK("https://www.boe.es/gazeta/dias/1824/07/01/pdfs/GMD-1824-83.pdf#page=2","Abrir facsímil")</f>
        <v>Abrir facsímil</v>
      </c>
      <c r="K2413" s="3" t="s">
        <v>31</v>
      </c>
    </row>
    <row r="2414" spans="1:11" ht="42" customHeight="1">
      <c r="A2414" s="2" t="s">
        <v>5825</v>
      </c>
      <c r="B2414" s="2" t="s">
        <v>5826</v>
      </c>
      <c r="C2414" s="2" t="s">
        <v>54</v>
      </c>
      <c r="D2414" s="2" t="s">
        <v>55</v>
      </c>
      <c r="E2414" s="5">
        <v>-27703</v>
      </c>
      <c r="F2414" s="3" t="s">
        <v>870</v>
      </c>
      <c r="G2414" s="3" t="s">
        <v>28</v>
      </c>
      <c r="H2414" s="2" t="s">
        <v>29</v>
      </c>
      <c r="I2414" s="2" t="s">
        <v>5827</v>
      </c>
      <c r="J2414" s="3" t="str">
        <f>HYPERLINK("https://www.boe.es/gazeta/dias/1824/02/24/pdfs/GMD-1824-25.pdf#page=4","Abrir facsímil")</f>
        <v>Abrir facsímil</v>
      </c>
      <c r="K2414" s="3" t="s">
        <v>31</v>
      </c>
    </row>
    <row r="2415" spans="1:11" ht="42" customHeight="1">
      <c r="A2415" s="2" t="s">
        <v>5825</v>
      </c>
      <c r="B2415" s="2" t="s">
        <v>5826</v>
      </c>
      <c r="C2415" s="2" t="s">
        <v>34</v>
      </c>
      <c r="D2415" s="2" t="s">
        <v>35</v>
      </c>
      <c r="E2415" s="5">
        <v>-27701</v>
      </c>
      <c r="F2415" s="3" t="s">
        <v>914</v>
      </c>
      <c r="G2415" s="3" t="s">
        <v>28</v>
      </c>
      <c r="H2415" s="2" t="s">
        <v>29</v>
      </c>
      <c r="I2415" s="2" t="s">
        <v>5828</v>
      </c>
      <c r="J2415" s="3" t="str">
        <f>HYPERLINK("https://www.boe.es/gazeta/dias/1824/02/26/pdfs/GMD-1824-26.pdf#page=4","Abrir facsímil")</f>
        <v>Abrir facsímil</v>
      </c>
      <c r="K2415" s="3" t="s">
        <v>31</v>
      </c>
    </row>
    <row r="2416" spans="1:11" ht="42" customHeight="1">
      <c r="A2416" s="2" t="s">
        <v>5829</v>
      </c>
      <c r="B2416" s="2" t="s">
        <v>5830</v>
      </c>
      <c r="C2416" s="2" t="s">
        <v>54</v>
      </c>
      <c r="D2416" s="2" t="s">
        <v>55</v>
      </c>
      <c r="E2416" s="5">
        <v>-27423</v>
      </c>
      <c r="F2416" s="3" t="s">
        <v>1300</v>
      </c>
      <c r="G2416" s="3" t="s">
        <v>37</v>
      </c>
      <c r="H2416" s="2" t="s">
        <v>29</v>
      </c>
      <c r="I2416" s="2" t="s">
        <v>5831</v>
      </c>
      <c r="J2416" s="3" t="str">
        <f>HYPERLINK("https://www.boe.es/gazeta/dias/1824/11/30/pdfs/GMD-1824-151.pdf#page=3","Abrir facsímil")</f>
        <v>Abrir facsímil</v>
      </c>
      <c r="K2416" s="3" t="s">
        <v>31</v>
      </c>
    </row>
    <row r="2417" spans="1:11" ht="42" customHeight="1">
      <c r="A2417" s="2" t="s">
        <v>5832</v>
      </c>
      <c r="B2417" s="2" t="s">
        <v>5832</v>
      </c>
      <c r="C2417" s="2" t="s">
        <v>17</v>
      </c>
      <c r="D2417" s="2" t="s">
        <v>18</v>
      </c>
      <c r="E2417" s="5">
        <v>-27405</v>
      </c>
      <c r="F2417" s="3" t="s">
        <v>165</v>
      </c>
      <c r="G2417" s="3" t="s">
        <v>37</v>
      </c>
      <c r="H2417" s="2" t="s">
        <v>29</v>
      </c>
      <c r="I2417" s="2" t="s">
        <v>5833</v>
      </c>
      <c r="J2417" s="3" t="str">
        <f>HYPERLINK("https://www.boe.es/gazeta/dias/1824/12/18/pdfs/GMD-1824-159.pdf#page=3","Abrir facsímil")</f>
        <v>Abrir facsímil</v>
      </c>
      <c r="K2417" s="3" t="s">
        <v>31</v>
      </c>
    </row>
    <row r="2418" spans="1:11" ht="42" customHeight="1">
      <c r="A2418" s="2" t="s">
        <v>5834</v>
      </c>
      <c r="B2418" s="2" t="s">
        <v>5835</v>
      </c>
      <c r="C2418" s="2" t="s">
        <v>54</v>
      </c>
      <c r="D2418" s="2" t="s">
        <v>55</v>
      </c>
      <c r="E2418" s="5">
        <v>-27554</v>
      </c>
      <c r="F2418" s="3" t="s">
        <v>326</v>
      </c>
      <c r="G2418" s="3" t="s">
        <v>37</v>
      </c>
      <c r="H2418" s="2" t="s">
        <v>29</v>
      </c>
      <c r="I2418" s="2" t="s">
        <v>5836</v>
      </c>
      <c r="J2418" s="3" t="str">
        <f>HYPERLINK("https://www.boe.es/gazeta/dias/1824/07/22/pdfs/GMD-1824-92.pdf#page=3","Abrir facsímil")</f>
        <v>Abrir facsímil</v>
      </c>
      <c r="K2418" s="3" t="s">
        <v>31</v>
      </c>
    </row>
    <row r="2419" spans="1:11" ht="42" customHeight="1">
      <c r="A2419" s="2" t="s">
        <v>5837</v>
      </c>
      <c r="B2419" s="2" t="s">
        <v>5838</v>
      </c>
      <c r="C2419" s="2" t="s">
        <v>54</v>
      </c>
      <c r="D2419" s="2" t="s">
        <v>55</v>
      </c>
      <c r="E2419" s="5">
        <v>-27713</v>
      </c>
      <c r="F2419" s="3" t="s">
        <v>371</v>
      </c>
      <c r="G2419" s="3" t="s">
        <v>37</v>
      </c>
      <c r="H2419" s="2" t="s">
        <v>29</v>
      </c>
      <c r="I2419" s="2" t="s">
        <v>5839</v>
      </c>
      <c r="J2419" s="3" t="str">
        <f>HYPERLINK("https://www.boe.es/gazeta/dias/1824/02/14/pdfs/GMD-1824-21.pdf#page=3","Abrir facsímil")</f>
        <v>Abrir facsímil</v>
      </c>
      <c r="K2419" s="3" t="s">
        <v>31</v>
      </c>
    </row>
    <row r="2420" spans="1:11" ht="42" customHeight="1">
      <c r="A2420" s="2" t="s">
        <v>5840</v>
      </c>
      <c r="B2420" s="2" t="s">
        <v>5841</v>
      </c>
      <c r="C2420" s="2" t="s">
        <v>54</v>
      </c>
      <c r="D2420" s="2" t="s">
        <v>55</v>
      </c>
      <c r="E2420" s="5">
        <v>-27456</v>
      </c>
      <c r="F2420" s="3" t="s">
        <v>119</v>
      </c>
      <c r="G2420" s="3" t="s">
        <v>90</v>
      </c>
      <c r="H2420" s="2" t="s">
        <v>29</v>
      </c>
      <c r="I2420" s="2" t="s">
        <v>5842</v>
      </c>
      <c r="J2420" s="3" t="str">
        <f>HYPERLINK("https://www.boe.es/gazeta/dias/1824/10/28/pdfs/GMD-1824-137.pdf#page=2","Abrir facsímil")</f>
        <v>Abrir facsímil</v>
      </c>
      <c r="K2420" s="3" t="s">
        <v>31</v>
      </c>
    </row>
    <row r="2421" spans="1:11" ht="42" customHeight="1">
      <c r="A2421" s="2" t="s">
        <v>5843</v>
      </c>
      <c r="B2421" s="2" t="s">
        <v>5844</v>
      </c>
      <c r="C2421" s="2" t="s">
        <v>34</v>
      </c>
      <c r="D2421" s="2" t="s">
        <v>35</v>
      </c>
      <c r="E2421" s="5">
        <v>-27692</v>
      </c>
      <c r="F2421" s="3" t="s">
        <v>295</v>
      </c>
      <c r="G2421" s="3" t="s">
        <v>37</v>
      </c>
      <c r="H2421" s="2" t="s">
        <v>29</v>
      </c>
      <c r="I2421" s="2" t="s">
        <v>5845</v>
      </c>
      <c r="J2421" s="3" t="str">
        <f>HYPERLINK("https://www.boe.es/gazeta/dias/1824/03/06/pdfs/GMD-1824-30.pdf#page=3","Abrir facsímil")</f>
        <v>Abrir facsímil</v>
      </c>
      <c r="K2421" s="3" t="s">
        <v>31</v>
      </c>
    </row>
    <row r="2422" spans="1:11" ht="42" customHeight="1">
      <c r="A2422" s="2" t="s">
        <v>5843</v>
      </c>
      <c r="B2422" s="2" t="s">
        <v>5844</v>
      </c>
      <c r="C2422" s="2" t="s">
        <v>34</v>
      </c>
      <c r="D2422" s="2" t="s">
        <v>35</v>
      </c>
      <c r="E2422" s="5">
        <v>-27647</v>
      </c>
      <c r="F2422" s="3" t="s">
        <v>498</v>
      </c>
      <c r="G2422" s="3" t="s">
        <v>104</v>
      </c>
      <c r="H2422" s="2" t="s">
        <v>29</v>
      </c>
      <c r="I2422" s="2" t="s">
        <v>5846</v>
      </c>
      <c r="J2422" s="3" t="str">
        <f>HYPERLINK("https://www.boe.es/gazeta/dias/1824/04/20/pdfs/GMD-1824-51.pdf#page=1","Abrir facsímil")</f>
        <v>Abrir facsímil</v>
      </c>
      <c r="K2422" s="3" t="s">
        <v>31</v>
      </c>
    </row>
    <row r="2423" spans="1:11" ht="42" customHeight="1">
      <c r="A2423" s="2" t="s">
        <v>5847</v>
      </c>
      <c r="B2423" s="2" t="s">
        <v>5848</v>
      </c>
      <c r="C2423" s="2" t="s">
        <v>54</v>
      </c>
      <c r="D2423" s="2" t="s">
        <v>55</v>
      </c>
      <c r="E2423" s="5">
        <v>-27496</v>
      </c>
      <c r="F2423" s="3" t="s">
        <v>1377</v>
      </c>
      <c r="G2423" s="3" t="s">
        <v>28</v>
      </c>
      <c r="H2423" s="2" t="s">
        <v>29</v>
      </c>
      <c r="I2423" s="2" t="s">
        <v>5849</v>
      </c>
      <c r="J2423" s="3" t="str">
        <f>HYPERLINK("https://www.boe.es/gazeta/dias/1824/09/18/pdfs/GMD-1824-120.pdf#page=4","Abrir facsímil")</f>
        <v>Abrir facsímil</v>
      </c>
      <c r="K2423" s="3" t="s">
        <v>31</v>
      </c>
    </row>
    <row r="2424" spans="1:11" ht="42" customHeight="1">
      <c r="A2424" s="2" t="s">
        <v>5850</v>
      </c>
      <c r="B2424" s="2" t="s">
        <v>5851</v>
      </c>
      <c r="C2424" s="2" t="s">
        <v>72</v>
      </c>
      <c r="D2424" s="2" t="s">
        <v>18</v>
      </c>
      <c r="E2424" s="5">
        <v>-27722</v>
      </c>
      <c r="F2424" s="3" t="s">
        <v>730</v>
      </c>
      <c r="G2424" s="3" t="s">
        <v>28</v>
      </c>
      <c r="H2424" s="2" t="s">
        <v>29</v>
      </c>
      <c r="I2424" s="2" t="s">
        <v>5852</v>
      </c>
      <c r="J2424" s="3" t="str">
        <f>HYPERLINK("https://www.boe.es/gazeta/dias/1824/02/05/pdfs/GMD-1824-17.pdf#page=4","Abrir facsímil")</f>
        <v>Abrir facsímil</v>
      </c>
      <c r="K2424" s="3" t="s">
        <v>31</v>
      </c>
    </row>
    <row r="2425" spans="1:11" ht="42" customHeight="1">
      <c r="A2425" s="2" t="s">
        <v>5853</v>
      </c>
      <c r="B2425" s="2" t="s">
        <v>5854</v>
      </c>
      <c r="C2425" s="2" t="s">
        <v>72</v>
      </c>
      <c r="D2425" s="2" t="s">
        <v>18</v>
      </c>
      <c r="E2425" s="5">
        <v>-27610</v>
      </c>
      <c r="F2425" s="3" t="s">
        <v>586</v>
      </c>
      <c r="G2425" s="3" t="s">
        <v>28</v>
      </c>
      <c r="H2425" s="2" t="s">
        <v>29</v>
      </c>
      <c r="I2425" s="2" t="s">
        <v>5855</v>
      </c>
      <c r="J2425" s="3" t="str">
        <f>HYPERLINK("https://www.boe.es/gazeta/dias/1824/05/27/pdfs/GMD-1824-68.pdf#page=4","Abrir facsímil")</f>
        <v>Abrir facsímil</v>
      </c>
      <c r="K2425" s="3" t="s">
        <v>31</v>
      </c>
    </row>
    <row r="2426" spans="1:11" ht="42" customHeight="1">
      <c r="A2426" s="2" t="s">
        <v>5856</v>
      </c>
      <c r="B2426" s="2" t="s">
        <v>5856</v>
      </c>
      <c r="C2426" s="2" t="s">
        <v>54</v>
      </c>
      <c r="D2426" s="2" t="s">
        <v>55</v>
      </c>
      <c r="E2426" s="5">
        <v>-27535</v>
      </c>
      <c r="F2426" s="3" t="s">
        <v>715</v>
      </c>
      <c r="G2426" s="3" t="s">
        <v>28</v>
      </c>
      <c r="H2426" s="2" t="s">
        <v>29</v>
      </c>
      <c r="I2426" s="2" t="s">
        <v>5857</v>
      </c>
      <c r="J2426" s="3" t="str">
        <f>HYPERLINK("https://www.boe.es/gazeta/dias/1824/08/10/pdfs/GMD-1824-100.pdf#page=4","Abrir facsímil")</f>
        <v>Abrir facsímil</v>
      </c>
      <c r="K2426" s="3" t="s">
        <v>31</v>
      </c>
    </row>
    <row r="2427" spans="1:11" ht="42" customHeight="1">
      <c r="A2427" s="2" t="s">
        <v>5858</v>
      </c>
      <c r="B2427" s="2" t="s">
        <v>5859</v>
      </c>
      <c r="C2427" s="2" t="s">
        <v>72</v>
      </c>
      <c r="D2427" s="2" t="s">
        <v>18</v>
      </c>
      <c r="E2427" s="5">
        <v>-27465</v>
      </c>
      <c r="F2427" s="3" t="s">
        <v>1390</v>
      </c>
      <c r="G2427" s="3" t="s">
        <v>37</v>
      </c>
      <c r="H2427" s="2" t="s">
        <v>21</v>
      </c>
      <c r="I2427" s="2" t="s">
        <v>5860</v>
      </c>
      <c r="J2427" s="3" t="str">
        <f>HYPERLINK("https://www.boe.es/gazeta/dias/1824/10/19/pdfs/GMD-1824-133.pdf#page=3","Abrir facsímil")</f>
        <v>Abrir facsímil</v>
      </c>
      <c r="K2427" s="3" t="s">
        <v>23</v>
      </c>
    </row>
    <row r="2428" spans="1:11" ht="42" customHeight="1">
      <c r="A2428" s="2" t="s">
        <v>5861</v>
      </c>
      <c r="B2428" s="2" t="s">
        <v>5861</v>
      </c>
      <c r="C2428" s="2" t="s">
        <v>54</v>
      </c>
      <c r="D2428" s="2" t="s">
        <v>55</v>
      </c>
      <c r="E2428" s="5">
        <v>-27409</v>
      </c>
      <c r="F2428" s="3" t="s">
        <v>85</v>
      </c>
      <c r="G2428" s="3" t="s">
        <v>28</v>
      </c>
      <c r="H2428" s="2" t="s">
        <v>29</v>
      </c>
      <c r="I2428" s="2" t="s">
        <v>5862</v>
      </c>
      <c r="J2428" s="3" t="str">
        <f>HYPERLINK("https://www.boe.es/gazeta/dias/1824/12/14/pdfs/GMD-1824-157.pdf#page=4","Abrir facsímil")</f>
        <v>Abrir facsímil</v>
      </c>
      <c r="K2428" s="3" t="s">
        <v>31</v>
      </c>
    </row>
    <row r="2429" spans="1:11" ht="42" customHeight="1">
      <c r="A2429" s="2" t="s">
        <v>5863</v>
      </c>
      <c r="B2429" s="2" t="s">
        <v>5864</v>
      </c>
      <c r="C2429" s="2" t="s">
        <v>54</v>
      </c>
      <c r="D2429" s="2" t="s">
        <v>55</v>
      </c>
      <c r="E2429" s="5">
        <v>-27489</v>
      </c>
      <c r="F2429" s="3" t="s">
        <v>59</v>
      </c>
      <c r="G2429" s="3" t="s">
        <v>28</v>
      </c>
      <c r="H2429" s="2" t="s">
        <v>29</v>
      </c>
      <c r="I2429" s="2" t="s">
        <v>5865</v>
      </c>
      <c r="J2429" s="3" t="str">
        <f>HYPERLINK("https://www.boe.es/gazeta/dias/1824/09/25/pdfs/GMD-1824-123.pdf#page=4","Abrir facsímil")</f>
        <v>Abrir facsímil</v>
      </c>
      <c r="K2429" s="3" t="s">
        <v>31</v>
      </c>
    </row>
    <row r="2430" spans="1:11" ht="42" customHeight="1">
      <c r="A2430" s="2" t="s">
        <v>5866</v>
      </c>
      <c r="B2430" s="2" t="s">
        <v>5867</v>
      </c>
      <c r="C2430" s="2" t="s">
        <v>54</v>
      </c>
      <c r="D2430" s="2" t="s">
        <v>55</v>
      </c>
      <c r="E2430" s="5">
        <v>-27724</v>
      </c>
      <c r="F2430" s="3" t="s">
        <v>708</v>
      </c>
      <c r="G2430" s="3" t="s">
        <v>37</v>
      </c>
      <c r="H2430" s="2" t="s">
        <v>29</v>
      </c>
      <c r="I2430" s="2" t="s">
        <v>5868</v>
      </c>
      <c r="J2430" s="3" t="str">
        <f>HYPERLINK("https://www.boe.es/gazeta/dias/1824/02/03/pdfs/GMD-1824-16.pdf#page=3","Abrir facsímil")</f>
        <v>Abrir facsímil</v>
      </c>
      <c r="K2430" s="3" t="s">
        <v>31</v>
      </c>
    </row>
    <row r="2431" spans="1:11" ht="42" customHeight="1">
      <c r="A2431" s="2" t="s">
        <v>5869</v>
      </c>
      <c r="B2431" s="2" t="s">
        <v>5870</v>
      </c>
      <c r="C2431" s="2" t="s">
        <v>54</v>
      </c>
      <c r="D2431" s="2" t="s">
        <v>55</v>
      </c>
      <c r="E2431" s="5">
        <v>-27461</v>
      </c>
      <c r="F2431" s="3" t="s">
        <v>1345</v>
      </c>
      <c r="G2431" s="3" t="s">
        <v>28</v>
      </c>
      <c r="H2431" s="2" t="s">
        <v>29</v>
      </c>
      <c r="I2431" s="2" t="s">
        <v>5871</v>
      </c>
      <c r="J2431" s="3" t="str">
        <f>HYPERLINK("https://www.boe.es/gazeta/dias/1824/10/23/pdfs/GMD-1824-135.pdf#page=4","Abrir facsímil")</f>
        <v>Abrir facsímil</v>
      </c>
      <c r="K2431" s="3" t="s">
        <v>31</v>
      </c>
    </row>
    <row r="2432" spans="1:11" ht="42" customHeight="1">
      <c r="A2432" s="2" t="s">
        <v>5872</v>
      </c>
      <c r="B2432" s="2" t="s">
        <v>5872</v>
      </c>
      <c r="C2432" s="2" t="s">
        <v>54</v>
      </c>
      <c r="D2432" s="2" t="s">
        <v>55</v>
      </c>
      <c r="E2432" s="5">
        <v>-27416</v>
      </c>
      <c r="F2432" s="3" t="s">
        <v>115</v>
      </c>
      <c r="G2432" s="3" t="s">
        <v>37</v>
      </c>
      <c r="H2432" s="2" t="s">
        <v>29</v>
      </c>
      <c r="I2432" s="2" t="s">
        <v>5873</v>
      </c>
      <c r="J2432" s="3" t="str">
        <f>HYPERLINK("https://www.boe.es/gazeta/dias/1824/12/07/pdfs/GMD-1824-154.pdf#page=3","Abrir facsímil")</f>
        <v>Abrir facsímil</v>
      </c>
      <c r="K2432" s="3" t="s">
        <v>31</v>
      </c>
    </row>
    <row r="2433" spans="1:11" ht="42" customHeight="1">
      <c r="A2433" s="2" t="s">
        <v>5874</v>
      </c>
      <c r="B2433" s="2" t="s">
        <v>5875</v>
      </c>
      <c r="C2433" s="2" t="s">
        <v>34</v>
      </c>
      <c r="D2433" s="2" t="s">
        <v>35</v>
      </c>
      <c r="E2433" s="5">
        <v>-27540</v>
      </c>
      <c r="F2433" s="3" t="s">
        <v>1661</v>
      </c>
      <c r="G2433" s="3" t="s">
        <v>28</v>
      </c>
      <c r="H2433" s="2" t="s">
        <v>29</v>
      </c>
      <c r="I2433" s="2" t="s">
        <v>5876</v>
      </c>
      <c r="J2433" s="3" t="str">
        <f>HYPERLINK("https://www.boe.es/gazeta/dias/1824/08/05/pdfs/GMD-1824-98.pdf#page=4","Abrir facsímil")</f>
        <v>Abrir facsímil</v>
      </c>
      <c r="K2433" s="3" t="s">
        <v>31</v>
      </c>
    </row>
    <row r="2434" spans="1:11" ht="42" customHeight="1">
      <c r="A2434" s="2" t="s">
        <v>5877</v>
      </c>
      <c r="B2434" s="2" t="s">
        <v>5878</v>
      </c>
      <c r="C2434" s="2" t="s">
        <v>54</v>
      </c>
      <c r="D2434" s="2" t="s">
        <v>55</v>
      </c>
      <c r="E2434" s="5">
        <v>-27608</v>
      </c>
      <c r="F2434" s="3" t="s">
        <v>375</v>
      </c>
      <c r="G2434" s="3" t="s">
        <v>28</v>
      </c>
      <c r="H2434" s="2" t="s">
        <v>21</v>
      </c>
      <c r="I2434" s="2" t="s">
        <v>5879</v>
      </c>
      <c r="J2434" s="3" t="str">
        <f>HYPERLINK("https://www.boe.es/gazeta/dias/1824/05/29/pdfs/GMD-1824-69.pdf#page=4","Abrir facsímil")</f>
        <v>Abrir facsímil</v>
      </c>
      <c r="K2434" s="3" t="s">
        <v>23</v>
      </c>
    </row>
    <row r="2435" spans="1:11" ht="42" customHeight="1">
      <c r="A2435" s="2" t="s">
        <v>5880</v>
      </c>
      <c r="B2435" s="2" t="s">
        <v>5881</v>
      </c>
      <c r="C2435" s="2" t="s">
        <v>72</v>
      </c>
      <c r="D2435" s="2" t="s">
        <v>18</v>
      </c>
      <c r="E2435" s="5">
        <v>-27638</v>
      </c>
      <c r="F2435" s="3" t="s">
        <v>456</v>
      </c>
      <c r="G2435" s="3" t="s">
        <v>28</v>
      </c>
      <c r="H2435" s="2" t="s">
        <v>21</v>
      </c>
      <c r="I2435" s="2" t="s">
        <v>5882</v>
      </c>
      <c r="J2435" s="3" t="str">
        <f>HYPERLINK("https://www.boe.es/gazeta/dias/1824/04/29/pdfs/GMD-1824-55.pdf#page=4","Abrir facsímil")</f>
        <v>Abrir facsímil</v>
      </c>
      <c r="K2435" s="3" t="s">
        <v>23</v>
      </c>
    </row>
    <row r="2436" spans="1:11" ht="42" customHeight="1">
      <c r="A2436" s="2" t="s">
        <v>5883</v>
      </c>
      <c r="B2436" s="2" t="s">
        <v>5883</v>
      </c>
      <c r="C2436" s="2" t="s">
        <v>34</v>
      </c>
      <c r="D2436" s="2" t="s">
        <v>35</v>
      </c>
      <c r="E2436" s="5">
        <v>-27573</v>
      </c>
      <c r="F2436" s="3" t="s">
        <v>390</v>
      </c>
      <c r="G2436" s="3" t="s">
        <v>90</v>
      </c>
      <c r="H2436" s="2" t="s">
        <v>29</v>
      </c>
      <c r="I2436" s="2" t="s">
        <v>5884</v>
      </c>
      <c r="J2436" s="3" t="str">
        <f>HYPERLINK("https://www.boe.es/gazeta/dias/1824/07/03/pdfs/GMD-1824-84.pdf#page=2","Abrir facsímil")</f>
        <v>Abrir facsímil</v>
      </c>
      <c r="K2436" s="3" t="s">
        <v>31</v>
      </c>
    </row>
    <row r="2437" spans="1:11" ht="42" customHeight="1">
      <c r="A2437" s="2" t="s">
        <v>5885</v>
      </c>
      <c r="B2437" s="2" t="s">
        <v>5885</v>
      </c>
      <c r="C2437" s="2" t="s">
        <v>34</v>
      </c>
      <c r="D2437" s="2" t="s">
        <v>35</v>
      </c>
      <c r="E2437" s="5">
        <v>-27610</v>
      </c>
      <c r="F2437" s="3" t="s">
        <v>586</v>
      </c>
      <c r="G2437" s="3" t="s">
        <v>37</v>
      </c>
      <c r="H2437" s="2" t="s">
        <v>29</v>
      </c>
      <c r="I2437" s="2" t="s">
        <v>5886</v>
      </c>
      <c r="J2437" s="3" t="str">
        <f>HYPERLINK("https://www.boe.es/gazeta/dias/1824/05/27/pdfs/GMD-1824-68.pdf#page=3","Abrir facsímil")</f>
        <v>Abrir facsímil</v>
      </c>
      <c r="K2437" s="3" t="s">
        <v>31</v>
      </c>
    </row>
    <row r="2438" spans="1:11" ht="42" customHeight="1">
      <c r="A2438" s="2" t="s">
        <v>5885</v>
      </c>
      <c r="B2438" s="2" t="s">
        <v>5885</v>
      </c>
      <c r="C2438" s="2" t="s">
        <v>26</v>
      </c>
      <c r="D2438" s="2" t="s">
        <v>18</v>
      </c>
      <c r="E2438" s="5">
        <v>-27465</v>
      </c>
      <c r="F2438" s="3" t="s">
        <v>1390</v>
      </c>
      <c r="G2438" s="3" t="s">
        <v>90</v>
      </c>
      <c r="H2438" s="2" t="s">
        <v>29</v>
      </c>
      <c r="I2438" s="2" t="s">
        <v>5887</v>
      </c>
      <c r="J2438" s="3" t="str">
        <f>HYPERLINK("https://www.boe.es/gazeta/dias/1824/10/19/pdfs/GMD-1824-133.pdf#page=2","Abrir facsímil")</f>
        <v>Abrir facsímil</v>
      </c>
      <c r="K2438" s="3" t="s">
        <v>31</v>
      </c>
    </row>
    <row r="2439" spans="1:11" ht="42" customHeight="1">
      <c r="A2439" s="2" t="s">
        <v>5888</v>
      </c>
      <c r="B2439" s="2" t="s">
        <v>5888</v>
      </c>
      <c r="C2439" s="2" t="s">
        <v>34</v>
      </c>
      <c r="D2439" s="2" t="s">
        <v>35</v>
      </c>
      <c r="E2439" s="5">
        <v>-27402</v>
      </c>
      <c r="F2439" s="3" t="s">
        <v>1702</v>
      </c>
      <c r="G2439" s="3" t="s">
        <v>104</v>
      </c>
      <c r="H2439" s="2" t="s">
        <v>29</v>
      </c>
      <c r="I2439" s="2" t="s">
        <v>5889</v>
      </c>
      <c r="J2439" s="3" t="str">
        <f>HYPERLINK("https://www.boe.es/gazeta/dias/1824/12/21/pdfs/GMD-1824-160.pdf#page=1","Abrir facsímil")</f>
        <v>Abrir facsímil</v>
      </c>
      <c r="K2439" s="3" t="s">
        <v>31</v>
      </c>
    </row>
    <row r="2440" spans="1:11" ht="42" customHeight="1">
      <c r="A2440" s="2" t="s">
        <v>5890</v>
      </c>
      <c r="B2440" s="2" t="s">
        <v>5891</v>
      </c>
      <c r="C2440" s="2" t="s">
        <v>54</v>
      </c>
      <c r="D2440" s="2" t="s">
        <v>55</v>
      </c>
      <c r="E2440" s="5">
        <v>-27412</v>
      </c>
      <c r="F2440" s="3" t="s">
        <v>73</v>
      </c>
      <c r="G2440" s="3" t="s">
        <v>28</v>
      </c>
      <c r="H2440" s="2" t="s">
        <v>29</v>
      </c>
      <c r="I2440" s="2" t="s">
        <v>5892</v>
      </c>
      <c r="J2440" s="3" t="str">
        <f>HYPERLINK("https://www.boe.es/gazeta/dias/1824/12/11/pdfs/GMD-1824-156.pdf#page=4","Abrir facsímil")</f>
        <v>Abrir facsímil</v>
      </c>
      <c r="K2440" s="3" t="s">
        <v>31</v>
      </c>
    </row>
    <row r="2441" spans="1:11" ht="42" customHeight="1">
      <c r="A2441" s="2" t="s">
        <v>5893</v>
      </c>
      <c r="B2441" s="2" t="s">
        <v>5894</v>
      </c>
      <c r="C2441" s="2" t="s">
        <v>54</v>
      </c>
      <c r="D2441" s="2" t="s">
        <v>55</v>
      </c>
      <c r="E2441" s="5">
        <v>-27416</v>
      </c>
      <c r="F2441" s="3" t="s">
        <v>115</v>
      </c>
      <c r="G2441" s="3" t="s">
        <v>37</v>
      </c>
      <c r="H2441" s="2" t="s">
        <v>29</v>
      </c>
      <c r="I2441" s="2" t="s">
        <v>5895</v>
      </c>
      <c r="J2441" s="3" t="str">
        <f>HYPERLINK("https://www.boe.es/gazeta/dias/1824/12/07/pdfs/GMD-1824-154.pdf#page=3","Abrir facsímil")</f>
        <v>Abrir facsímil</v>
      </c>
      <c r="K2441" s="3" t="s">
        <v>31</v>
      </c>
    </row>
    <row r="2442" spans="1:11" ht="42" customHeight="1">
      <c r="A2442" s="2" t="s">
        <v>5896</v>
      </c>
      <c r="B2442" s="2" t="s">
        <v>5897</v>
      </c>
      <c r="C2442" s="2" t="s">
        <v>54</v>
      </c>
      <c r="D2442" s="2" t="s">
        <v>55</v>
      </c>
      <c r="E2442" s="5">
        <v>-27400</v>
      </c>
      <c r="F2442" s="3" t="s">
        <v>108</v>
      </c>
      <c r="G2442" s="3" t="s">
        <v>28</v>
      </c>
      <c r="H2442" s="2" t="s">
        <v>29</v>
      </c>
      <c r="I2442" s="2" t="s">
        <v>5898</v>
      </c>
      <c r="J2442" s="3" t="str">
        <f>HYPERLINK("https://www.boe.es/gazeta/dias/1824/12/23/pdfs/GMD-1824-161.pdf#page=4","Abrir facsímil")</f>
        <v>Abrir facsímil</v>
      </c>
      <c r="K2442" s="3" t="s">
        <v>31</v>
      </c>
    </row>
    <row r="2443" spans="1:11" ht="42" customHeight="1">
      <c r="A2443" s="2" t="s">
        <v>5899</v>
      </c>
      <c r="B2443" s="2" t="s">
        <v>5900</v>
      </c>
      <c r="C2443" s="2" t="s">
        <v>54</v>
      </c>
      <c r="D2443" s="2" t="s">
        <v>55</v>
      </c>
      <c r="E2443" s="5">
        <v>-27430</v>
      </c>
      <c r="F2443" s="3" t="s">
        <v>699</v>
      </c>
      <c r="G2443" s="3" t="s">
        <v>28</v>
      </c>
      <c r="H2443" s="2" t="s">
        <v>29</v>
      </c>
      <c r="I2443" s="2" t="s">
        <v>5901</v>
      </c>
      <c r="J2443" s="3" t="str">
        <f>HYPERLINK("https://www.boe.es/gazeta/dias/1824/11/23/pdfs/GMD-1824-148.pdf#page=4","Abrir facsímil")</f>
        <v>Abrir facsímil</v>
      </c>
      <c r="K2443" s="3" t="s">
        <v>31</v>
      </c>
    </row>
    <row r="2444" spans="1:11" ht="42" customHeight="1">
      <c r="A2444" s="2" t="s">
        <v>5902</v>
      </c>
      <c r="B2444" s="2" t="s">
        <v>5902</v>
      </c>
      <c r="C2444" s="2" t="s">
        <v>54</v>
      </c>
      <c r="D2444" s="2" t="s">
        <v>55</v>
      </c>
      <c r="E2444" s="5">
        <v>-27449</v>
      </c>
      <c r="F2444" s="3" t="s">
        <v>360</v>
      </c>
      <c r="G2444" s="3" t="s">
        <v>37</v>
      </c>
      <c r="H2444" s="2" t="s">
        <v>29</v>
      </c>
      <c r="I2444" s="2" t="s">
        <v>5903</v>
      </c>
      <c r="J2444" s="3" t="str">
        <f>HYPERLINK("https://www.boe.es/gazeta/dias/1824/11/04/pdfs/GMD-1824-140.pdf#page=3","Abrir facsímil")</f>
        <v>Abrir facsímil</v>
      </c>
      <c r="K2444" s="3" t="s">
        <v>31</v>
      </c>
    </row>
    <row r="2445" spans="1:11" ht="42" customHeight="1">
      <c r="A2445" s="2" t="s">
        <v>5904</v>
      </c>
      <c r="B2445" s="2" t="s">
        <v>5905</v>
      </c>
      <c r="C2445" s="2" t="s">
        <v>155</v>
      </c>
      <c r="D2445" s="2" t="s">
        <v>18</v>
      </c>
      <c r="E2445" s="5">
        <v>-27757</v>
      </c>
      <c r="F2445" s="3" t="s">
        <v>235</v>
      </c>
      <c r="G2445" s="3" t="s">
        <v>37</v>
      </c>
      <c r="H2445" s="2" t="s">
        <v>29</v>
      </c>
      <c r="I2445" s="2" t="s">
        <v>5906</v>
      </c>
      <c r="J2445" s="3" t="str">
        <f>HYPERLINK("https://www.boe.es/gazeta/dias/1824/01/01/pdfs/GMD-1824-1.pdf#page=3","Abrir facsímil")</f>
        <v>Abrir facsímil</v>
      </c>
      <c r="K2445" s="3" t="s">
        <v>31</v>
      </c>
    </row>
    <row r="2446" spans="1:11" ht="42" customHeight="1">
      <c r="A2446" s="2" t="s">
        <v>5907</v>
      </c>
      <c r="B2446" s="2" t="s">
        <v>5908</v>
      </c>
      <c r="C2446" s="2" t="s">
        <v>49</v>
      </c>
      <c r="D2446" s="2" t="s">
        <v>18</v>
      </c>
      <c r="E2446" s="5">
        <v>-27428</v>
      </c>
      <c r="F2446" s="3" t="s">
        <v>81</v>
      </c>
      <c r="G2446" s="3" t="s">
        <v>28</v>
      </c>
      <c r="H2446" s="2" t="s">
        <v>29</v>
      </c>
      <c r="I2446" s="2" t="s">
        <v>5909</v>
      </c>
      <c r="J2446" s="3" t="str">
        <f>HYPERLINK("https://www.boe.es/gazeta/dias/1824/11/25/pdfs/GMD-1824-149.pdf#page=4","Abrir facsímil")</f>
        <v>Abrir facsímil</v>
      </c>
      <c r="K2446" s="3" t="s">
        <v>31</v>
      </c>
    </row>
    <row r="2447" spans="1:11" ht="42" customHeight="1">
      <c r="A2447" s="2" t="s">
        <v>5910</v>
      </c>
      <c r="B2447" s="2" t="s">
        <v>5911</v>
      </c>
      <c r="C2447" s="2" t="s">
        <v>17</v>
      </c>
      <c r="D2447" s="2" t="s">
        <v>18</v>
      </c>
      <c r="E2447" s="5">
        <v>-27437</v>
      </c>
      <c r="F2447" s="3" t="s">
        <v>45</v>
      </c>
      <c r="G2447" s="3" t="s">
        <v>37</v>
      </c>
      <c r="H2447" s="2" t="s">
        <v>29</v>
      </c>
      <c r="I2447" s="2" t="s">
        <v>5912</v>
      </c>
      <c r="J2447" s="3" t="str">
        <f>HYPERLINK("https://www.boe.es/gazeta/dias/1824/11/16/pdfs/GMD-1824-145.pdf#page=3","Abrir facsímil")</f>
        <v>Abrir facsímil</v>
      </c>
      <c r="K2447" s="3" t="s">
        <v>31</v>
      </c>
    </row>
    <row r="2448" spans="1:11" ht="42" customHeight="1">
      <c r="A2448" s="2" t="s">
        <v>5913</v>
      </c>
      <c r="B2448" s="2" t="s">
        <v>5914</v>
      </c>
      <c r="C2448" s="2" t="s">
        <v>155</v>
      </c>
      <c r="D2448" s="2" t="s">
        <v>18</v>
      </c>
      <c r="E2448" s="5">
        <v>-27577</v>
      </c>
      <c r="F2448" s="3" t="s">
        <v>1963</v>
      </c>
      <c r="G2448" s="3" t="s">
        <v>28</v>
      </c>
      <c r="H2448" s="2" t="s">
        <v>29</v>
      </c>
      <c r="I2448" s="2" t="s">
        <v>5915</v>
      </c>
      <c r="J2448" s="3" t="str">
        <f>HYPERLINK("https://www.boe.es/gazeta/dias/1824/06/29/pdfs/GMD-1824-82.pdf#page=4","Abrir facsímil")</f>
        <v>Abrir facsímil</v>
      </c>
      <c r="K2448" s="3" t="s">
        <v>31</v>
      </c>
    </row>
    <row r="2449" spans="1:11" ht="42" customHeight="1">
      <c r="A2449" s="2" t="s">
        <v>5916</v>
      </c>
      <c r="B2449" s="2" t="s">
        <v>5917</v>
      </c>
      <c r="C2449" s="2" t="s">
        <v>155</v>
      </c>
      <c r="D2449" s="2" t="s">
        <v>18</v>
      </c>
      <c r="E2449" s="5">
        <v>-27393</v>
      </c>
      <c r="F2449" s="3" t="s">
        <v>148</v>
      </c>
      <c r="G2449" s="3" t="s">
        <v>37</v>
      </c>
      <c r="H2449" s="2" t="s">
        <v>29</v>
      </c>
      <c r="I2449" s="2" t="s">
        <v>5918</v>
      </c>
      <c r="J2449" s="3" t="str">
        <f>HYPERLINK("https://www.boe.es/gazeta/dias/1824/12/30/pdfs/GMD-1824-164.pdf#page=3","Abrir facsímil")</f>
        <v>Abrir facsímil</v>
      </c>
      <c r="K2449" s="3" t="s">
        <v>31</v>
      </c>
    </row>
    <row r="2450" spans="1:11" ht="42" customHeight="1">
      <c r="A2450" s="2" t="s">
        <v>5919</v>
      </c>
      <c r="B2450" s="2" t="s">
        <v>5920</v>
      </c>
      <c r="C2450" s="2" t="s">
        <v>301</v>
      </c>
      <c r="D2450" s="2" t="s">
        <v>18</v>
      </c>
      <c r="E2450" s="5">
        <v>-27577</v>
      </c>
      <c r="F2450" s="3" t="s">
        <v>1963</v>
      </c>
      <c r="G2450" s="3" t="s">
        <v>28</v>
      </c>
      <c r="H2450" s="2" t="s">
        <v>29</v>
      </c>
      <c r="I2450" s="2" t="s">
        <v>5921</v>
      </c>
      <c r="J2450" s="3" t="str">
        <f>HYPERLINK("https://www.boe.es/gazeta/dias/1824/06/29/pdfs/GMD-1824-82.pdf#page=4","Abrir facsímil")</f>
        <v>Abrir facsímil</v>
      </c>
      <c r="K2450" s="3" t="s">
        <v>31</v>
      </c>
    </row>
    <row r="2451" spans="1:11" ht="42" customHeight="1">
      <c r="A2451" s="2" t="s">
        <v>5922</v>
      </c>
      <c r="B2451" s="2" t="s">
        <v>5923</v>
      </c>
      <c r="C2451" s="2" t="s">
        <v>54</v>
      </c>
      <c r="D2451" s="2" t="s">
        <v>55</v>
      </c>
      <c r="E2451" s="5">
        <v>-27631</v>
      </c>
      <c r="F2451" s="3" t="s">
        <v>322</v>
      </c>
      <c r="G2451" s="3" t="s">
        <v>37</v>
      </c>
      <c r="H2451" s="2" t="s">
        <v>29</v>
      </c>
      <c r="I2451" s="2" t="s">
        <v>5924</v>
      </c>
      <c r="J2451" s="3" t="str">
        <f>HYPERLINK("https://www.boe.es/gazeta/dias/1824/05/06/pdfs/GMD-1824-58.pdf#page=3","Abrir facsímil")</f>
        <v>Abrir facsímil</v>
      </c>
      <c r="K2451" s="3" t="s">
        <v>31</v>
      </c>
    </row>
    <row r="2452" spans="1:11" ht="42" customHeight="1">
      <c r="A2452" s="2" t="s">
        <v>5925</v>
      </c>
      <c r="B2452" s="2" t="s">
        <v>5926</v>
      </c>
      <c r="C2452" s="2" t="s">
        <v>54</v>
      </c>
      <c r="D2452" s="2" t="s">
        <v>55</v>
      </c>
      <c r="E2452" s="5">
        <v>-27440</v>
      </c>
      <c r="F2452" s="3" t="s">
        <v>127</v>
      </c>
      <c r="G2452" s="3" t="s">
        <v>128</v>
      </c>
      <c r="H2452" s="2" t="s">
        <v>21</v>
      </c>
      <c r="I2452" s="2" t="s">
        <v>5927</v>
      </c>
      <c r="J2452" s="3" t="str">
        <f>HYPERLINK("https://www.boe.es/gazeta/dias/1824/11/13/pdfs/GMD-1824-144.pdf#page=3","Abrir facsímil")</f>
        <v>Abrir facsímil</v>
      </c>
      <c r="K2452" s="3" t="s">
        <v>23</v>
      </c>
    </row>
    <row r="2453" spans="1:11" ht="42" customHeight="1">
      <c r="A2453" s="2" t="s">
        <v>5928</v>
      </c>
      <c r="B2453" s="2" t="s">
        <v>5928</v>
      </c>
      <c r="C2453" s="2" t="s">
        <v>54</v>
      </c>
      <c r="D2453" s="2" t="s">
        <v>55</v>
      </c>
      <c r="E2453" s="5">
        <v>-27589</v>
      </c>
      <c r="F2453" s="3" t="s">
        <v>311</v>
      </c>
      <c r="G2453" s="3" t="s">
        <v>90</v>
      </c>
      <c r="H2453" s="2" t="s">
        <v>29</v>
      </c>
      <c r="I2453" s="2" t="s">
        <v>5929</v>
      </c>
      <c r="J2453" s="3" t="str">
        <f>HYPERLINK("https://www.boe.es/gazeta/dias/1824/06/17/pdfs/GMD-1824-77.pdf#page=2","Abrir facsímil")</f>
        <v>Abrir facsímil</v>
      </c>
      <c r="K2453" s="3" t="s">
        <v>31</v>
      </c>
    </row>
    <row r="2454" spans="1:11" ht="42" customHeight="1">
      <c r="A2454" s="2" t="s">
        <v>5930</v>
      </c>
      <c r="B2454" s="2" t="s">
        <v>5931</v>
      </c>
      <c r="C2454" s="2" t="s">
        <v>17</v>
      </c>
      <c r="D2454" s="2" t="s">
        <v>18</v>
      </c>
      <c r="E2454" s="5">
        <v>-27563</v>
      </c>
      <c r="F2454" s="3" t="s">
        <v>1303</v>
      </c>
      <c r="G2454" s="3" t="s">
        <v>37</v>
      </c>
      <c r="H2454" s="2" t="s">
        <v>29</v>
      </c>
      <c r="I2454" s="2" t="s">
        <v>5932</v>
      </c>
      <c r="J2454" s="3" t="str">
        <f>HYPERLINK("https://www.boe.es/gazeta/dias/1824/07/13/pdfs/GMD-1824-88.pdf#page=3","Abrir facsímil")</f>
        <v>Abrir facsímil</v>
      </c>
      <c r="K2454" s="3" t="s">
        <v>31</v>
      </c>
    </row>
    <row r="2455" spans="1:11" ht="42" customHeight="1">
      <c r="A2455" s="2" t="s">
        <v>5933</v>
      </c>
      <c r="B2455" s="2" t="s">
        <v>5934</v>
      </c>
      <c r="C2455" s="2" t="s">
        <v>34</v>
      </c>
      <c r="D2455" s="2" t="s">
        <v>35</v>
      </c>
      <c r="E2455" s="5">
        <v>-27426</v>
      </c>
      <c r="F2455" s="3" t="s">
        <v>244</v>
      </c>
      <c r="G2455" s="3" t="s">
        <v>28</v>
      </c>
      <c r="H2455" s="2" t="s">
        <v>29</v>
      </c>
      <c r="I2455" s="2" t="s">
        <v>5935</v>
      </c>
      <c r="J2455" s="3" t="str">
        <f>HYPERLINK("https://www.boe.es/gazeta/dias/1824/11/27/pdfs/GMD-1824-150.pdf#page=4","Abrir facsímil")</f>
        <v>Abrir facsímil</v>
      </c>
      <c r="K2455" s="3" t="s">
        <v>31</v>
      </c>
    </row>
    <row r="2456" spans="1:11" ht="42" customHeight="1">
      <c r="A2456" s="2" t="s">
        <v>5936</v>
      </c>
      <c r="B2456" s="2" t="s">
        <v>5936</v>
      </c>
      <c r="C2456" s="2" t="s">
        <v>54</v>
      </c>
      <c r="D2456" s="2" t="s">
        <v>55</v>
      </c>
      <c r="E2456" s="5">
        <v>-27668</v>
      </c>
      <c r="F2456" s="3" t="s">
        <v>333</v>
      </c>
      <c r="G2456" s="3" t="s">
        <v>37</v>
      </c>
      <c r="H2456" s="2" t="s">
        <v>29</v>
      </c>
      <c r="I2456" s="2" t="s">
        <v>5937</v>
      </c>
      <c r="J2456" s="3" t="str">
        <f>HYPERLINK("https://www.boe.es/gazeta/dias/1824/03/30/pdfs/GMD-1824-42.pdf#page=3","Abrir facsímil")</f>
        <v>Abrir facsímil</v>
      </c>
      <c r="K2456" s="3" t="s">
        <v>31</v>
      </c>
    </row>
    <row r="2457" spans="1:11" ht="42" customHeight="1">
      <c r="A2457" s="2" t="s">
        <v>5938</v>
      </c>
      <c r="B2457" s="2" t="s">
        <v>5939</v>
      </c>
      <c r="C2457" s="2" t="s">
        <v>34</v>
      </c>
      <c r="D2457" s="2" t="s">
        <v>35</v>
      </c>
      <c r="E2457" s="5">
        <v>-27463</v>
      </c>
      <c r="F2457" s="3" t="s">
        <v>409</v>
      </c>
      <c r="G2457" s="3" t="s">
        <v>28</v>
      </c>
      <c r="H2457" s="2" t="s">
        <v>29</v>
      </c>
      <c r="I2457" s="2" t="s">
        <v>5940</v>
      </c>
      <c r="J2457" s="3" t="str">
        <f>HYPERLINK("https://www.boe.es/gazeta/dias/1824/10/21/pdfs/GMD-1824-134.pdf#page=4","Abrir facsímil")</f>
        <v>Abrir facsímil</v>
      </c>
      <c r="K2457" s="3" t="s">
        <v>31</v>
      </c>
    </row>
    <row r="2458" spans="1:11" ht="42" customHeight="1">
      <c r="A2458" s="2" t="s">
        <v>5941</v>
      </c>
      <c r="B2458" s="2" t="s">
        <v>5942</v>
      </c>
      <c r="C2458" s="2" t="s">
        <v>34</v>
      </c>
      <c r="D2458" s="2" t="s">
        <v>35</v>
      </c>
      <c r="E2458" s="5">
        <v>-27692</v>
      </c>
      <c r="F2458" s="3" t="s">
        <v>295</v>
      </c>
      <c r="G2458" s="3" t="s">
        <v>37</v>
      </c>
      <c r="H2458" s="2" t="s">
        <v>21</v>
      </c>
      <c r="I2458" s="2" t="s">
        <v>5943</v>
      </c>
      <c r="J2458" s="3" t="str">
        <f>HYPERLINK("https://www.boe.es/gazeta/dias/1824/03/06/pdfs/GMD-1824-30.pdf#page=3","Abrir facsímil")</f>
        <v>Abrir facsímil</v>
      </c>
      <c r="K2458" s="3" t="s">
        <v>23</v>
      </c>
    </row>
    <row r="2459" spans="1:11" ht="42" customHeight="1">
      <c r="A2459" s="2" t="s">
        <v>5944</v>
      </c>
      <c r="B2459" s="2" t="s">
        <v>5945</v>
      </c>
      <c r="C2459" s="2" t="s">
        <v>49</v>
      </c>
      <c r="D2459" s="2" t="s">
        <v>18</v>
      </c>
      <c r="E2459" s="5">
        <v>-27685</v>
      </c>
      <c r="F2459" s="3" t="s">
        <v>50</v>
      </c>
      <c r="G2459" s="3" t="s">
        <v>28</v>
      </c>
      <c r="H2459" s="2" t="s">
        <v>29</v>
      </c>
      <c r="I2459" s="2" t="s">
        <v>5946</v>
      </c>
      <c r="J2459" s="3" t="str">
        <f>HYPERLINK("https://www.boe.es/gazeta/dias/1824/03/13/pdfs/GMD-1824-33.pdf#page=4","Abrir facsímil")</f>
        <v>Abrir facsímil</v>
      </c>
      <c r="K2459" s="3" t="s">
        <v>31</v>
      </c>
    </row>
    <row r="2460" spans="1:11" ht="42" customHeight="1">
      <c r="A2460" s="2" t="s">
        <v>5947</v>
      </c>
      <c r="B2460" s="2" t="s">
        <v>5947</v>
      </c>
      <c r="C2460" s="2" t="s">
        <v>54</v>
      </c>
      <c r="D2460" s="2" t="s">
        <v>55</v>
      </c>
      <c r="E2460" s="5">
        <v>-27615</v>
      </c>
      <c r="F2460" s="3" t="s">
        <v>557</v>
      </c>
      <c r="G2460" s="3" t="s">
        <v>3985</v>
      </c>
      <c r="H2460" s="2" t="s">
        <v>29</v>
      </c>
      <c r="I2460" s="2" t="s">
        <v>5948</v>
      </c>
      <c r="J2460" s="3" t="str">
        <f>HYPERLINK("https://www.boe.es/gazeta/dias/1824/05/22/pdfs/GMD-1824-66.pdf#page=3","Abrir facsímil")</f>
        <v>Abrir facsímil</v>
      </c>
      <c r="K2460" s="3" t="s">
        <v>31</v>
      </c>
    </row>
    <row r="2461" spans="1:11" ht="42" customHeight="1">
      <c r="A2461" s="2" t="s">
        <v>5949</v>
      </c>
      <c r="B2461" s="2" t="s">
        <v>5950</v>
      </c>
      <c r="C2461" s="2" t="s">
        <v>49</v>
      </c>
      <c r="D2461" s="2" t="s">
        <v>18</v>
      </c>
      <c r="E2461" s="5">
        <v>-27433</v>
      </c>
      <c r="F2461" s="3" t="s">
        <v>742</v>
      </c>
      <c r="G2461" s="3" t="s">
        <v>28</v>
      </c>
      <c r="H2461" s="2" t="s">
        <v>29</v>
      </c>
      <c r="I2461" s="2" t="s">
        <v>5951</v>
      </c>
      <c r="J2461" s="3" t="str">
        <f>HYPERLINK("https://www.boe.es/gazeta/dias/1824/11/20/pdfs/GMD-1824-147.pdf#page=4","Abrir facsímil")</f>
        <v>Abrir facsímil</v>
      </c>
      <c r="K2461" s="3" t="s">
        <v>31</v>
      </c>
    </row>
    <row r="2462" spans="1:11" ht="42" customHeight="1">
      <c r="A2462" s="2" t="s">
        <v>5952</v>
      </c>
      <c r="B2462" s="2" t="s">
        <v>5953</v>
      </c>
      <c r="C2462" s="2" t="s">
        <v>34</v>
      </c>
      <c r="D2462" s="2" t="s">
        <v>35</v>
      </c>
      <c r="E2462" s="5">
        <v>-27568</v>
      </c>
      <c r="F2462" s="3" t="s">
        <v>103</v>
      </c>
      <c r="G2462" s="3" t="s">
        <v>37</v>
      </c>
      <c r="H2462" s="2" t="s">
        <v>29</v>
      </c>
      <c r="I2462" s="2" t="s">
        <v>5954</v>
      </c>
      <c r="J2462" s="3" t="str">
        <f>HYPERLINK("https://www.boe.es/gazeta/dias/1824/07/08/pdfs/GMD-1824-86.pdf#page=3","Abrir facsímil")</f>
        <v>Abrir facsímil</v>
      </c>
      <c r="K2462" s="3" t="s">
        <v>31</v>
      </c>
    </row>
    <row r="2463" spans="1:11" ht="42" customHeight="1">
      <c r="A2463" s="2" t="s">
        <v>5955</v>
      </c>
      <c r="B2463" s="2" t="s">
        <v>5956</v>
      </c>
      <c r="C2463" s="2" t="s">
        <v>34</v>
      </c>
      <c r="D2463" s="2" t="s">
        <v>35</v>
      </c>
      <c r="E2463" s="5">
        <v>-27428</v>
      </c>
      <c r="F2463" s="3" t="s">
        <v>81</v>
      </c>
      <c r="G2463" s="3" t="s">
        <v>37</v>
      </c>
      <c r="H2463" s="2" t="s">
        <v>21</v>
      </c>
      <c r="I2463" s="2" t="s">
        <v>5957</v>
      </c>
      <c r="J2463" s="3" t="str">
        <f>HYPERLINK("https://www.boe.es/gazeta/dias/1824/11/25/pdfs/GMD-1824-149.pdf#page=3","Abrir facsímil")</f>
        <v>Abrir facsímil</v>
      </c>
      <c r="K2463" s="3" t="s">
        <v>23</v>
      </c>
    </row>
    <row r="2464" spans="1:11" ht="42" customHeight="1">
      <c r="A2464" s="2" t="s">
        <v>5958</v>
      </c>
      <c r="B2464" s="2" t="s">
        <v>5959</v>
      </c>
      <c r="C2464" s="2" t="s">
        <v>54</v>
      </c>
      <c r="D2464" s="2" t="s">
        <v>55</v>
      </c>
      <c r="E2464" s="5">
        <v>-27517</v>
      </c>
      <c r="F2464" s="3" t="s">
        <v>173</v>
      </c>
      <c r="G2464" s="3" t="s">
        <v>28</v>
      </c>
      <c r="H2464" s="2" t="s">
        <v>29</v>
      </c>
      <c r="I2464" s="2" t="s">
        <v>5960</v>
      </c>
      <c r="J2464" s="3" t="str">
        <f>HYPERLINK("https://www.boe.es/gazeta/dias/1824/08/28/pdfs/GMD-1824-110.pdf#page=4","Abrir facsímil")</f>
        <v>Abrir facsímil</v>
      </c>
      <c r="K2464" s="3" t="s">
        <v>31</v>
      </c>
    </row>
    <row r="2465" spans="1:11" ht="42" customHeight="1">
      <c r="A2465" s="2" t="s">
        <v>5961</v>
      </c>
      <c r="B2465" s="2" t="s">
        <v>5962</v>
      </c>
      <c r="C2465" s="2" t="s">
        <v>26</v>
      </c>
      <c r="D2465" s="2" t="s">
        <v>18</v>
      </c>
      <c r="E2465" s="5">
        <v>-27465</v>
      </c>
      <c r="F2465" s="3" t="s">
        <v>1390</v>
      </c>
      <c r="G2465" s="3" t="s">
        <v>37</v>
      </c>
      <c r="H2465" s="2" t="s">
        <v>29</v>
      </c>
      <c r="I2465" s="2" t="s">
        <v>5963</v>
      </c>
      <c r="J2465" s="3" t="str">
        <f>HYPERLINK("https://www.boe.es/gazeta/dias/1824/10/19/pdfs/GMD-1824-133.pdf#page=3","Abrir facsímil")</f>
        <v>Abrir facsímil</v>
      </c>
      <c r="K2465" s="3" t="s">
        <v>31</v>
      </c>
    </row>
    <row r="2466" spans="1:11" ht="42" customHeight="1">
      <c r="A2466" s="2" t="s">
        <v>5964</v>
      </c>
      <c r="B2466" s="2" t="s">
        <v>5965</v>
      </c>
      <c r="C2466" s="2" t="s">
        <v>54</v>
      </c>
      <c r="D2466" s="2" t="s">
        <v>55</v>
      </c>
      <c r="E2466" s="5">
        <v>-27416</v>
      </c>
      <c r="F2466" s="3" t="s">
        <v>115</v>
      </c>
      <c r="G2466" s="3" t="s">
        <v>37</v>
      </c>
      <c r="H2466" s="2" t="s">
        <v>29</v>
      </c>
      <c r="I2466" s="2" t="s">
        <v>5966</v>
      </c>
      <c r="J2466" s="3" t="str">
        <f>HYPERLINK("https://www.boe.es/gazeta/dias/1824/12/07/pdfs/GMD-1824-154.pdf#page=3","Abrir facsímil")</f>
        <v>Abrir facsímil</v>
      </c>
      <c r="K2466" s="3" t="s">
        <v>31</v>
      </c>
    </row>
    <row r="2467" spans="1:11" ht="42" customHeight="1">
      <c r="A2467" s="2" t="s">
        <v>5967</v>
      </c>
      <c r="B2467" s="2" t="s">
        <v>5968</v>
      </c>
      <c r="C2467" s="2" t="s">
        <v>54</v>
      </c>
      <c r="D2467" s="2" t="s">
        <v>55</v>
      </c>
      <c r="E2467" s="5">
        <v>-27398</v>
      </c>
      <c r="F2467" s="3" t="s">
        <v>387</v>
      </c>
      <c r="G2467" s="3" t="s">
        <v>37</v>
      </c>
      <c r="H2467" s="2" t="s">
        <v>29</v>
      </c>
      <c r="I2467" s="2" t="s">
        <v>5969</v>
      </c>
      <c r="J2467" s="3" t="str">
        <f>HYPERLINK("https://www.boe.es/gazeta/dias/1824/12/25/pdfs/GMD-1824-162.pdf#page=3","Abrir facsímil")</f>
        <v>Abrir facsímil</v>
      </c>
      <c r="K2467" s="3" t="s">
        <v>31</v>
      </c>
    </row>
    <row r="2468" spans="1:11" ht="42" customHeight="1">
      <c r="A2468" s="2" t="s">
        <v>5970</v>
      </c>
      <c r="B2468" s="2" t="s">
        <v>5971</v>
      </c>
      <c r="C2468" s="2" t="s">
        <v>26</v>
      </c>
      <c r="D2468" s="2" t="s">
        <v>18</v>
      </c>
      <c r="E2468" s="5">
        <v>-27475</v>
      </c>
      <c r="F2468" s="3" t="s">
        <v>1160</v>
      </c>
      <c r="G2468" s="3" t="s">
        <v>28</v>
      </c>
      <c r="H2468" s="2" t="s">
        <v>29</v>
      </c>
      <c r="I2468" s="2" t="s">
        <v>5972</v>
      </c>
      <c r="J2468" s="3" t="str">
        <f>HYPERLINK("https://www.boe.es/gazeta/dias/1824/10/09/pdfs/GMD-1824-129.pdf#page=4","Abrir facsímil")</f>
        <v>Abrir facsímil</v>
      </c>
      <c r="K2468" s="3" t="s">
        <v>31</v>
      </c>
    </row>
    <row r="2469" spans="1:11" ht="42" customHeight="1">
      <c r="A2469" s="2" t="s">
        <v>5973</v>
      </c>
      <c r="B2469" s="2" t="s">
        <v>5973</v>
      </c>
      <c r="C2469" s="2" t="s">
        <v>34</v>
      </c>
      <c r="D2469" s="2" t="s">
        <v>35</v>
      </c>
      <c r="E2469" s="5">
        <v>-27629</v>
      </c>
      <c r="F2469" s="3" t="s">
        <v>429</v>
      </c>
      <c r="G2469" s="3" t="s">
        <v>37</v>
      </c>
      <c r="H2469" s="2" t="s">
        <v>29</v>
      </c>
      <c r="I2469" s="2" t="s">
        <v>5974</v>
      </c>
      <c r="J2469" s="3" t="str">
        <f>HYPERLINK("https://www.boe.es/gazeta/dias/1824/05/08/pdfs/GMD-1824-59.pdf#page=3","Abrir facsímil")</f>
        <v>Abrir facsímil</v>
      </c>
      <c r="K2469" s="3" t="s">
        <v>31</v>
      </c>
    </row>
    <row r="2470" spans="1:11" ht="42" customHeight="1">
      <c r="A2470" s="2" t="s">
        <v>5975</v>
      </c>
      <c r="B2470" s="2" t="s">
        <v>5976</v>
      </c>
      <c r="C2470" s="2" t="s">
        <v>34</v>
      </c>
      <c r="D2470" s="2" t="s">
        <v>35</v>
      </c>
      <c r="E2470" s="5">
        <v>-27512</v>
      </c>
      <c r="F2470" s="3" t="s">
        <v>36</v>
      </c>
      <c r="G2470" s="3" t="s">
        <v>28</v>
      </c>
      <c r="H2470" s="2" t="s">
        <v>29</v>
      </c>
      <c r="I2470" s="2" t="s">
        <v>5977</v>
      </c>
      <c r="J2470" s="3" t="str">
        <f>HYPERLINK("https://www.boe.es/gazeta/dias/1824/09/02/pdfs/GMD-1824-113.pdf#page=4","Abrir facsímil")</f>
        <v>Abrir facsímil</v>
      </c>
      <c r="K2470" s="3" t="s">
        <v>31</v>
      </c>
    </row>
    <row r="2471" spans="1:11" ht="42" customHeight="1">
      <c r="A2471" s="2" t="s">
        <v>5978</v>
      </c>
      <c r="B2471" s="2" t="s">
        <v>5979</v>
      </c>
      <c r="C2471" s="2" t="s">
        <v>49</v>
      </c>
      <c r="D2471" s="2" t="s">
        <v>18</v>
      </c>
      <c r="E2471" s="5">
        <v>-27454</v>
      </c>
      <c r="F2471" s="3" t="s">
        <v>318</v>
      </c>
      <c r="G2471" s="3" t="s">
        <v>28</v>
      </c>
      <c r="H2471" s="2" t="s">
        <v>29</v>
      </c>
      <c r="I2471" s="2" t="s">
        <v>5980</v>
      </c>
      <c r="J2471" s="3" t="str">
        <f>HYPERLINK("https://www.boe.es/gazeta/dias/1824/10/30/pdfs/GMD-1824-138.pdf#page=4","Abrir facsímil")</f>
        <v>Abrir facsímil</v>
      </c>
      <c r="K2471" s="3" t="s">
        <v>31</v>
      </c>
    </row>
    <row r="2472" spans="1:11" ht="42" customHeight="1">
      <c r="A2472" s="2" t="s">
        <v>5981</v>
      </c>
      <c r="B2472" s="2" t="s">
        <v>5982</v>
      </c>
      <c r="C2472" s="2" t="s">
        <v>49</v>
      </c>
      <c r="D2472" s="2" t="s">
        <v>18</v>
      </c>
      <c r="E2472" s="5">
        <v>-27601</v>
      </c>
      <c r="F2472" s="3" t="s">
        <v>473</v>
      </c>
      <c r="G2472" s="3" t="s">
        <v>37</v>
      </c>
      <c r="H2472" s="2" t="s">
        <v>29</v>
      </c>
      <c r="I2472" s="2" t="s">
        <v>5983</v>
      </c>
      <c r="J2472" s="3" t="str">
        <f>HYPERLINK("https://www.boe.es/gazeta/dias/1824/06/05/pdfs/GMD-1824-72.pdf#page=3","Abrir facsímil")</f>
        <v>Abrir facsímil</v>
      </c>
      <c r="K2472" s="3" t="s">
        <v>31</v>
      </c>
    </row>
    <row r="2473" spans="1:11" ht="42" customHeight="1">
      <c r="A2473" s="2" t="s">
        <v>5981</v>
      </c>
      <c r="B2473" s="2" t="s">
        <v>5982</v>
      </c>
      <c r="C2473" s="2" t="s">
        <v>34</v>
      </c>
      <c r="D2473" s="2" t="s">
        <v>35</v>
      </c>
      <c r="E2473" s="5">
        <v>-27517</v>
      </c>
      <c r="F2473" s="3" t="s">
        <v>173</v>
      </c>
      <c r="G2473" s="3" t="s">
        <v>37</v>
      </c>
      <c r="H2473" s="2" t="s">
        <v>29</v>
      </c>
      <c r="I2473" s="2" t="s">
        <v>5984</v>
      </c>
      <c r="J2473" s="3" t="str">
        <f>HYPERLINK("https://www.boe.es/gazeta/dias/1824/08/28/pdfs/GMD-1824-110.pdf#page=3","Abrir facsímil")</f>
        <v>Abrir facsímil</v>
      </c>
      <c r="K2473" s="3" t="s">
        <v>31</v>
      </c>
    </row>
    <row r="2474" spans="1:11" ht="42" customHeight="1">
      <c r="A2474" s="2" t="s">
        <v>5985</v>
      </c>
      <c r="B2474" s="2" t="s">
        <v>5986</v>
      </c>
      <c r="C2474" s="2" t="s">
        <v>54</v>
      </c>
      <c r="D2474" s="2" t="s">
        <v>55</v>
      </c>
      <c r="E2474" s="5">
        <v>-27580</v>
      </c>
      <c r="F2474" s="3" t="s">
        <v>231</v>
      </c>
      <c r="G2474" s="3" t="s">
        <v>104</v>
      </c>
      <c r="H2474" s="2" t="s">
        <v>29</v>
      </c>
      <c r="I2474" s="2" t="s">
        <v>5987</v>
      </c>
      <c r="J2474" s="3" t="str">
        <f>HYPERLINK("https://www.boe.es/gazeta/dias/1824/06/26/pdfs/GMD-1824-81.pdf#page=1","Abrir facsímil")</f>
        <v>Abrir facsímil</v>
      </c>
      <c r="K2474" s="3" t="s">
        <v>31</v>
      </c>
    </row>
    <row r="2475" spans="1:11" ht="42" customHeight="1">
      <c r="A2475" s="2" t="s">
        <v>5988</v>
      </c>
      <c r="B2475" s="2" t="s">
        <v>5989</v>
      </c>
      <c r="C2475" s="2" t="s">
        <v>54</v>
      </c>
      <c r="D2475" s="2" t="s">
        <v>55</v>
      </c>
      <c r="E2475" s="5">
        <v>-27409</v>
      </c>
      <c r="F2475" s="3" t="s">
        <v>85</v>
      </c>
      <c r="G2475" s="3" t="s">
        <v>28</v>
      </c>
      <c r="H2475" s="2" t="s">
        <v>29</v>
      </c>
      <c r="I2475" s="2" t="s">
        <v>5990</v>
      </c>
      <c r="J2475" s="3" t="str">
        <f>HYPERLINK("https://www.boe.es/gazeta/dias/1824/12/14/pdfs/GMD-1824-157.pdf#page=4","Abrir facsímil")</f>
        <v>Abrir facsímil</v>
      </c>
      <c r="K2475" s="3" t="s">
        <v>31</v>
      </c>
    </row>
    <row r="2476" spans="1:11" ht="42" customHeight="1">
      <c r="A2476" s="2" t="s">
        <v>5991</v>
      </c>
      <c r="B2476" s="2" t="s">
        <v>5991</v>
      </c>
      <c r="C2476" s="2" t="s">
        <v>54</v>
      </c>
      <c r="D2476" s="2" t="s">
        <v>55</v>
      </c>
      <c r="E2476" s="5">
        <v>-27601</v>
      </c>
      <c r="F2476" s="3" t="s">
        <v>473</v>
      </c>
      <c r="G2476" s="3" t="s">
        <v>90</v>
      </c>
      <c r="H2476" s="2" t="s">
        <v>29</v>
      </c>
      <c r="I2476" s="2" t="s">
        <v>5992</v>
      </c>
      <c r="J2476" s="3" t="str">
        <f>HYPERLINK("https://www.boe.es/gazeta/dias/1824/06/05/pdfs/GMD-1824-72.pdf#page=2","Abrir facsímil")</f>
        <v>Abrir facsímil</v>
      </c>
      <c r="K2476" s="3" t="s">
        <v>31</v>
      </c>
    </row>
    <row r="2477" spans="1:11" ht="42" customHeight="1">
      <c r="A2477" s="2" t="s">
        <v>5993</v>
      </c>
      <c r="B2477" s="2" t="s">
        <v>5993</v>
      </c>
      <c r="C2477" s="2" t="s">
        <v>54</v>
      </c>
      <c r="D2477" s="2" t="s">
        <v>55</v>
      </c>
      <c r="E2477" s="5">
        <v>-27461</v>
      </c>
      <c r="F2477" s="3" t="s">
        <v>1345</v>
      </c>
      <c r="G2477" s="3" t="s">
        <v>90</v>
      </c>
      <c r="H2477" s="2" t="s">
        <v>29</v>
      </c>
      <c r="I2477" s="2" t="s">
        <v>5994</v>
      </c>
      <c r="J2477" s="3" t="str">
        <f>HYPERLINK("https://www.boe.es/gazeta/dias/1824/10/23/pdfs/GMD-1824-135.pdf#page=2","Abrir facsímil")</f>
        <v>Abrir facsímil</v>
      </c>
      <c r="K2477" s="3" t="s">
        <v>31</v>
      </c>
    </row>
    <row r="2478" spans="1:11" ht="42" customHeight="1">
      <c r="A2478" s="2" t="s">
        <v>5993</v>
      </c>
      <c r="B2478" s="2" t="s">
        <v>5993</v>
      </c>
      <c r="C2478" s="2" t="s">
        <v>54</v>
      </c>
      <c r="D2478" s="2" t="s">
        <v>55</v>
      </c>
      <c r="E2478" s="5">
        <v>-27437</v>
      </c>
      <c r="F2478" s="3" t="s">
        <v>45</v>
      </c>
      <c r="G2478" s="3" t="s">
        <v>37</v>
      </c>
      <c r="H2478" s="2" t="s">
        <v>29</v>
      </c>
      <c r="I2478" s="2" t="s">
        <v>5995</v>
      </c>
      <c r="J2478" s="3" t="str">
        <f>HYPERLINK("https://www.boe.es/gazeta/dias/1824/11/16/pdfs/GMD-1824-145.pdf#page=3","Abrir facsímil")</f>
        <v>Abrir facsímil</v>
      </c>
      <c r="K2478" s="3" t="s">
        <v>31</v>
      </c>
    </row>
    <row r="2479" spans="1:11" ht="42" customHeight="1">
      <c r="A2479" s="2" t="s">
        <v>5993</v>
      </c>
      <c r="B2479" s="2" t="s">
        <v>5993</v>
      </c>
      <c r="C2479" s="2" t="s">
        <v>54</v>
      </c>
      <c r="D2479" s="2" t="s">
        <v>55</v>
      </c>
      <c r="E2479" s="5">
        <v>-27437</v>
      </c>
      <c r="F2479" s="3" t="s">
        <v>45</v>
      </c>
      <c r="G2479" s="3" t="s">
        <v>28</v>
      </c>
      <c r="H2479" s="2" t="s">
        <v>29</v>
      </c>
      <c r="I2479" s="2" t="s">
        <v>5996</v>
      </c>
      <c r="J2479" s="3" t="str">
        <f>HYPERLINK("https://www.boe.es/gazeta/dias/1824/11/16/pdfs/GMD-1824-145.pdf#page=4","Abrir facsímil")</f>
        <v>Abrir facsímil</v>
      </c>
      <c r="K2479" s="3" t="s">
        <v>31</v>
      </c>
    </row>
    <row r="2480" spans="1:11" ht="42" customHeight="1">
      <c r="A2480" s="2" t="s">
        <v>5993</v>
      </c>
      <c r="B2480" s="2" t="s">
        <v>5993</v>
      </c>
      <c r="C2480" s="2" t="s">
        <v>54</v>
      </c>
      <c r="D2480" s="2" t="s">
        <v>55</v>
      </c>
      <c r="E2480" s="5">
        <v>-27435</v>
      </c>
      <c r="F2480" s="3" t="s">
        <v>19</v>
      </c>
      <c r="G2480" s="3" t="s">
        <v>507</v>
      </c>
      <c r="H2480" s="2" t="s">
        <v>29</v>
      </c>
      <c r="I2480" s="2" t="s">
        <v>5997</v>
      </c>
      <c r="J2480" s="3" t="str">
        <f>HYPERLINK("https://www.boe.es/gazeta/dias/1824/11/18/pdfs/GMD-1824-146.pdf#page=4","Abrir facsímil")</f>
        <v>Abrir facsímil</v>
      </c>
      <c r="K2480" s="3" t="s">
        <v>31</v>
      </c>
    </row>
    <row r="2481" spans="1:11" ht="42" customHeight="1">
      <c r="A2481" s="2" t="s">
        <v>5993</v>
      </c>
      <c r="B2481" s="2" t="s">
        <v>5993</v>
      </c>
      <c r="C2481" s="2" t="s">
        <v>54</v>
      </c>
      <c r="D2481" s="2" t="s">
        <v>55</v>
      </c>
      <c r="E2481" s="5">
        <v>-27423</v>
      </c>
      <c r="F2481" s="3" t="s">
        <v>1300</v>
      </c>
      <c r="G2481" s="3" t="s">
        <v>90</v>
      </c>
      <c r="H2481" s="2" t="s">
        <v>29</v>
      </c>
      <c r="I2481" s="2" t="s">
        <v>5998</v>
      </c>
      <c r="J2481" s="3" t="str">
        <f>HYPERLINK("https://www.boe.es/gazeta/dias/1824/11/30/pdfs/GMD-1824-151.pdf#page=2","Abrir facsímil")</f>
        <v>Abrir facsímil</v>
      </c>
      <c r="K2481" s="3" t="s">
        <v>31</v>
      </c>
    </row>
    <row r="2482" spans="1:11" ht="42" customHeight="1">
      <c r="A2482" s="2" t="s">
        <v>5999</v>
      </c>
      <c r="B2482" s="2" t="s">
        <v>5999</v>
      </c>
      <c r="C2482" s="2" t="s">
        <v>54</v>
      </c>
      <c r="D2482" s="2" t="s">
        <v>55</v>
      </c>
      <c r="E2482" s="5">
        <v>-27608</v>
      </c>
      <c r="F2482" s="3" t="s">
        <v>375</v>
      </c>
      <c r="G2482" s="3" t="s">
        <v>37</v>
      </c>
      <c r="H2482" s="2" t="s">
        <v>29</v>
      </c>
      <c r="I2482" s="2" t="s">
        <v>6000</v>
      </c>
      <c r="J2482" s="3" t="str">
        <f>HYPERLINK("https://www.boe.es/gazeta/dias/1824/05/29/pdfs/GMD-1824-69.pdf#page=3","Abrir facsímil")</f>
        <v>Abrir facsímil</v>
      </c>
      <c r="K2482" s="3" t="s">
        <v>31</v>
      </c>
    </row>
    <row r="2483" spans="1:11" ht="42" customHeight="1">
      <c r="A2483" s="2" t="s">
        <v>6001</v>
      </c>
      <c r="B2483" s="2" t="s">
        <v>6001</v>
      </c>
      <c r="C2483" s="2" t="s">
        <v>54</v>
      </c>
      <c r="D2483" s="2" t="s">
        <v>55</v>
      </c>
      <c r="E2483" s="5">
        <v>-27454</v>
      </c>
      <c r="F2483" s="3" t="s">
        <v>318</v>
      </c>
      <c r="G2483" s="3" t="s">
        <v>37</v>
      </c>
      <c r="H2483" s="2" t="s">
        <v>29</v>
      </c>
      <c r="I2483" s="2" t="s">
        <v>6002</v>
      </c>
      <c r="J2483" s="3" t="str">
        <f>HYPERLINK("https://www.boe.es/gazeta/dias/1824/10/30/pdfs/GMD-1824-138.pdf#page=3","Abrir facsímil")</f>
        <v>Abrir facsímil</v>
      </c>
      <c r="K2483" s="3" t="s">
        <v>31</v>
      </c>
    </row>
    <row r="2484" spans="1:11" ht="42" customHeight="1">
      <c r="A2484" s="2" t="s">
        <v>6001</v>
      </c>
      <c r="B2484" s="2" t="s">
        <v>6001</v>
      </c>
      <c r="C2484" s="2" t="s">
        <v>34</v>
      </c>
      <c r="D2484" s="2" t="s">
        <v>35</v>
      </c>
      <c r="E2484" s="5">
        <v>-27421</v>
      </c>
      <c r="F2484" s="3" t="s">
        <v>579</v>
      </c>
      <c r="G2484" s="3" t="s">
        <v>37</v>
      </c>
      <c r="H2484" s="2" t="s">
        <v>29</v>
      </c>
      <c r="I2484" s="2" t="s">
        <v>6003</v>
      </c>
      <c r="J2484" s="3" t="str">
        <f>HYPERLINK("https://www.boe.es/gazeta/dias/1824/12/02/pdfs/GMD-1824-152.pdf#page=3","Abrir facsímil")</f>
        <v>Abrir facsímil</v>
      </c>
      <c r="K2484" s="3" t="s">
        <v>31</v>
      </c>
    </row>
    <row r="2485" spans="1:11" ht="42" customHeight="1">
      <c r="A2485" s="2" t="s">
        <v>6004</v>
      </c>
      <c r="B2485" s="2" t="s">
        <v>6005</v>
      </c>
      <c r="C2485" s="2" t="s">
        <v>17</v>
      </c>
      <c r="D2485" s="2" t="s">
        <v>18</v>
      </c>
      <c r="E2485" s="5">
        <v>-27430</v>
      </c>
      <c r="F2485" s="3" t="s">
        <v>699</v>
      </c>
      <c r="G2485" s="3" t="s">
        <v>28</v>
      </c>
      <c r="H2485" s="2" t="s">
        <v>29</v>
      </c>
      <c r="I2485" s="2" t="s">
        <v>6006</v>
      </c>
      <c r="J2485" s="3" t="str">
        <f>HYPERLINK("https://www.boe.es/gazeta/dias/1824/11/23/pdfs/GMD-1824-148.pdf#page=4","Abrir facsímil")</f>
        <v>Abrir facsímil</v>
      </c>
      <c r="K2485" s="3" t="s">
        <v>31</v>
      </c>
    </row>
    <row r="2486" spans="1:11" ht="42" customHeight="1">
      <c r="A2486" s="2" t="s">
        <v>6007</v>
      </c>
      <c r="B2486" s="2" t="s">
        <v>6007</v>
      </c>
      <c r="C2486" s="2" t="s">
        <v>54</v>
      </c>
      <c r="D2486" s="2" t="s">
        <v>55</v>
      </c>
      <c r="E2486" s="5">
        <v>-27519</v>
      </c>
      <c r="F2486" s="3" t="s">
        <v>766</v>
      </c>
      <c r="G2486" s="3" t="s">
        <v>28</v>
      </c>
      <c r="H2486" s="2" t="s">
        <v>29</v>
      </c>
      <c r="I2486" s="2" t="s">
        <v>6008</v>
      </c>
      <c r="J2486" s="3" t="str">
        <f>HYPERLINK("https://www.boe.es/gazeta/dias/1824/08/26/pdfs/GMD-1824-109.pdf#page=4","Abrir facsímil")</f>
        <v>Abrir facsímil</v>
      </c>
      <c r="K2486" s="3" t="s">
        <v>31</v>
      </c>
    </row>
    <row r="2487" spans="1:11" ht="42" customHeight="1">
      <c r="A2487" s="2" t="s">
        <v>6007</v>
      </c>
      <c r="B2487" s="2" t="s">
        <v>6007</v>
      </c>
      <c r="C2487" s="2" t="s">
        <v>34</v>
      </c>
      <c r="D2487" s="2" t="s">
        <v>35</v>
      </c>
      <c r="E2487" s="5">
        <v>-27405</v>
      </c>
      <c r="F2487" s="3" t="s">
        <v>165</v>
      </c>
      <c r="G2487" s="3" t="s">
        <v>28</v>
      </c>
      <c r="H2487" s="2" t="s">
        <v>29</v>
      </c>
      <c r="I2487" s="2" t="s">
        <v>6009</v>
      </c>
      <c r="J2487" s="3" t="str">
        <f>HYPERLINK("https://www.boe.es/gazeta/dias/1824/12/18/pdfs/GMD-1824-159.pdf#page=4","Abrir facsímil")</f>
        <v>Abrir facsímil</v>
      </c>
      <c r="K2487" s="3" t="s">
        <v>31</v>
      </c>
    </row>
    <row r="2488" spans="1:11" ht="42" customHeight="1">
      <c r="A2488" s="2" t="s">
        <v>6010</v>
      </c>
      <c r="B2488" s="2" t="s">
        <v>6011</v>
      </c>
      <c r="C2488" s="2" t="s">
        <v>301</v>
      </c>
      <c r="D2488" s="2" t="s">
        <v>18</v>
      </c>
      <c r="E2488" s="5">
        <v>-27484</v>
      </c>
      <c r="F2488" s="3" t="s">
        <v>659</v>
      </c>
      <c r="G2488" s="3" t="s">
        <v>37</v>
      </c>
      <c r="H2488" s="2" t="s">
        <v>29</v>
      </c>
      <c r="I2488" s="2" t="s">
        <v>6012</v>
      </c>
      <c r="J2488" s="3" t="str">
        <f>HYPERLINK("https://www.boe.es/gazeta/dias/1824/09/30/pdfs/GMD-1824-125.pdf#page=3","Abrir facsímil")</f>
        <v>Abrir facsímil</v>
      </c>
      <c r="K2488" s="3" t="s">
        <v>31</v>
      </c>
    </row>
    <row r="2489" spans="1:11" ht="42" customHeight="1">
      <c r="A2489" s="2" t="s">
        <v>6013</v>
      </c>
      <c r="B2489" s="2" t="s">
        <v>6014</v>
      </c>
      <c r="C2489" s="2" t="s">
        <v>26</v>
      </c>
      <c r="D2489" s="2" t="s">
        <v>18</v>
      </c>
      <c r="E2489" s="5">
        <v>-27428</v>
      </c>
      <c r="F2489" s="3" t="s">
        <v>81</v>
      </c>
      <c r="G2489" s="3" t="s">
        <v>28</v>
      </c>
      <c r="H2489" s="2" t="s">
        <v>29</v>
      </c>
      <c r="I2489" s="2" t="s">
        <v>6015</v>
      </c>
      <c r="J2489" s="3" t="str">
        <f>HYPERLINK("https://www.boe.es/gazeta/dias/1824/11/25/pdfs/GMD-1824-149.pdf#page=4","Abrir facsímil")</f>
        <v>Abrir facsímil</v>
      </c>
      <c r="K2489" s="3" t="s">
        <v>31</v>
      </c>
    </row>
    <row r="2490" spans="1:11" ht="42" customHeight="1">
      <c r="A2490" s="2" t="s">
        <v>6016</v>
      </c>
      <c r="B2490" s="2" t="s">
        <v>6017</v>
      </c>
      <c r="C2490" s="2" t="s">
        <v>54</v>
      </c>
      <c r="D2490" s="2" t="s">
        <v>55</v>
      </c>
      <c r="E2490" s="5">
        <v>-27727</v>
      </c>
      <c r="F2490" s="3" t="s">
        <v>452</v>
      </c>
      <c r="G2490" s="3" t="s">
        <v>28</v>
      </c>
      <c r="H2490" s="2" t="s">
        <v>29</v>
      </c>
      <c r="I2490" s="2" t="s">
        <v>6018</v>
      </c>
      <c r="J2490" s="3" t="str">
        <f>HYPERLINK("https://www.boe.es/gazeta/dias/1824/01/31/pdfs/GMD-1824-14.pdf#page=4","Abrir facsímil")</f>
        <v>Abrir facsímil</v>
      </c>
      <c r="K2490" s="3" t="s">
        <v>31</v>
      </c>
    </row>
    <row r="2491" spans="1:11" ht="42" customHeight="1">
      <c r="A2491" s="2" t="s">
        <v>6019</v>
      </c>
      <c r="B2491" s="2" t="s">
        <v>6019</v>
      </c>
      <c r="C2491" s="2" t="s">
        <v>54</v>
      </c>
      <c r="D2491" s="2" t="s">
        <v>55</v>
      </c>
      <c r="E2491" s="5">
        <v>-27743</v>
      </c>
      <c r="F2491" s="3" t="s">
        <v>447</v>
      </c>
      <c r="G2491" s="3" t="s">
        <v>28</v>
      </c>
      <c r="H2491" s="2" t="s">
        <v>29</v>
      </c>
      <c r="I2491" s="2" t="s">
        <v>6020</v>
      </c>
      <c r="J2491" s="3" t="str">
        <f>HYPERLINK("https://www.boe.es/gazeta/dias/1824/01/15/pdfs/GMD-1824-7.pdf#page=4","Abrir facsímil")</f>
        <v>Abrir facsímil</v>
      </c>
      <c r="K2491" s="3" t="s">
        <v>31</v>
      </c>
    </row>
    <row r="2492" spans="1:11" ht="42" customHeight="1">
      <c r="A2492" s="2" t="s">
        <v>6019</v>
      </c>
      <c r="B2492" s="2" t="s">
        <v>6019</v>
      </c>
      <c r="C2492" s="2" t="s">
        <v>26</v>
      </c>
      <c r="D2492" s="2" t="s">
        <v>18</v>
      </c>
      <c r="E2492" s="5">
        <v>-27738</v>
      </c>
      <c r="F2492" s="3" t="s">
        <v>517</v>
      </c>
      <c r="G2492" s="3" t="s">
        <v>28</v>
      </c>
      <c r="H2492" s="2" t="s">
        <v>29</v>
      </c>
      <c r="I2492" s="2" t="s">
        <v>6021</v>
      </c>
      <c r="J2492" s="3" t="str">
        <f>HYPERLINK("https://www.boe.es/gazeta/dias/1824/01/20/pdfs/GMD-1824-9.pdf#page=4","Abrir facsímil")</f>
        <v>Abrir facsímil</v>
      </c>
      <c r="K2492" s="3" t="s">
        <v>31</v>
      </c>
    </row>
    <row r="2493" spans="1:11" ht="42" customHeight="1">
      <c r="A2493" s="2" t="s">
        <v>6019</v>
      </c>
      <c r="B2493" s="2" t="s">
        <v>6019</v>
      </c>
      <c r="C2493" s="2" t="s">
        <v>34</v>
      </c>
      <c r="D2493" s="2" t="s">
        <v>35</v>
      </c>
      <c r="E2493" s="5">
        <v>-27668</v>
      </c>
      <c r="F2493" s="3" t="s">
        <v>333</v>
      </c>
      <c r="G2493" s="3" t="s">
        <v>28</v>
      </c>
      <c r="H2493" s="2" t="s">
        <v>29</v>
      </c>
      <c r="I2493" s="2" t="s">
        <v>6022</v>
      </c>
      <c r="J2493" s="3" t="str">
        <f>HYPERLINK("https://www.boe.es/gazeta/dias/1824/03/30/pdfs/GMD-1824-42.pdf#page=4","Abrir facsímil")</f>
        <v>Abrir facsímil</v>
      </c>
      <c r="K2493" s="3" t="s">
        <v>31</v>
      </c>
    </row>
    <row r="2494" spans="1:11" ht="42" customHeight="1">
      <c r="A2494" s="2" t="s">
        <v>6019</v>
      </c>
      <c r="B2494" s="2" t="s">
        <v>6019</v>
      </c>
      <c r="C2494" s="2" t="s">
        <v>49</v>
      </c>
      <c r="D2494" s="2" t="s">
        <v>18</v>
      </c>
      <c r="E2494" s="5">
        <v>-27659</v>
      </c>
      <c r="F2494" s="3" t="s">
        <v>215</v>
      </c>
      <c r="G2494" s="3" t="s">
        <v>28</v>
      </c>
      <c r="H2494" s="2" t="s">
        <v>29</v>
      </c>
      <c r="I2494" s="2" t="s">
        <v>6023</v>
      </c>
      <c r="J2494" s="3" t="str">
        <f>HYPERLINK("https://www.boe.es/gazeta/dias/1824/04/08/pdfs/GMD-1824-46.pdf#page=4","Abrir facsímil")</f>
        <v>Abrir facsímil</v>
      </c>
      <c r="K2494" s="3" t="s">
        <v>31</v>
      </c>
    </row>
    <row r="2495" spans="1:11" ht="42" customHeight="1">
      <c r="A2495" s="2" t="s">
        <v>6019</v>
      </c>
      <c r="B2495" s="2" t="s">
        <v>6019</v>
      </c>
      <c r="C2495" s="2" t="s">
        <v>49</v>
      </c>
      <c r="D2495" s="2" t="s">
        <v>18</v>
      </c>
      <c r="E2495" s="5">
        <v>-27624</v>
      </c>
      <c r="F2495" s="3" t="s">
        <v>354</v>
      </c>
      <c r="G2495" s="3" t="s">
        <v>28</v>
      </c>
      <c r="H2495" s="2" t="s">
        <v>29</v>
      </c>
      <c r="I2495" s="2" t="s">
        <v>6024</v>
      </c>
      <c r="J2495" s="3" t="str">
        <f>HYPERLINK("https://www.boe.es/gazeta/dias/1824/05/13/pdfs/GMD-1824-61.pdf#page=4","Abrir facsímil")</f>
        <v>Abrir facsímil</v>
      </c>
      <c r="K2495" s="3" t="s">
        <v>31</v>
      </c>
    </row>
    <row r="2496" spans="1:11" ht="42" customHeight="1">
      <c r="A2496" s="2" t="s">
        <v>6019</v>
      </c>
      <c r="B2496" s="2" t="s">
        <v>6019</v>
      </c>
      <c r="C2496" s="2" t="s">
        <v>17</v>
      </c>
      <c r="D2496" s="2" t="s">
        <v>18</v>
      </c>
      <c r="E2496" s="5">
        <v>-27489</v>
      </c>
      <c r="F2496" s="3" t="s">
        <v>59</v>
      </c>
      <c r="G2496" s="3" t="s">
        <v>28</v>
      </c>
      <c r="H2496" s="2" t="s">
        <v>29</v>
      </c>
      <c r="I2496" s="2" t="s">
        <v>6025</v>
      </c>
      <c r="J2496" s="3" t="str">
        <f>HYPERLINK("https://www.boe.es/gazeta/dias/1824/09/25/pdfs/GMD-1824-123.pdf#page=4","Abrir facsímil")</f>
        <v>Abrir facsímil</v>
      </c>
      <c r="K2496" s="3" t="s">
        <v>31</v>
      </c>
    </row>
    <row r="2497" spans="1:11" ht="42" customHeight="1">
      <c r="A2497" s="2" t="s">
        <v>6026</v>
      </c>
      <c r="B2497" s="2" t="s">
        <v>6026</v>
      </c>
      <c r="C2497" s="2" t="s">
        <v>54</v>
      </c>
      <c r="D2497" s="2" t="s">
        <v>55</v>
      </c>
      <c r="E2497" s="5">
        <v>-27423</v>
      </c>
      <c r="F2497" s="3" t="s">
        <v>1300</v>
      </c>
      <c r="G2497" s="3" t="s">
        <v>90</v>
      </c>
      <c r="H2497" s="2" t="s">
        <v>29</v>
      </c>
      <c r="I2497" s="2" t="s">
        <v>6027</v>
      </c>
      <c r="J2497" s="3" t="str">
        <f>HYPERLINK("https://www.boe.es/gazeta/dias/1824/11/30/pdfs/GMD-1824-151.pdf#page=2","Abrir facsímil")</f>
        <v>Abrir facsímil</v>
      </c>
      <c r="K2497" s="3" t="s">
        <v>31</v>
      </c>
    </row>
    <row r="2498" spans="1:11" ht="42" customHeight="1">
      <c r="A2498" s="2" t="s">
        <v>6028</v>
      </c>
      <c r="B2498" s="2" t="s">
        <v>6029</v>
      </c>
      <c r="C2498" s="2" t="s">
        <v>54</v>
      </c>
      <c r="D2498" s="2" t="s">
        <v>55</v>
      </c>
      <c r="E2498" s="5">
        <v>-27461</v>
      </c>
      <c r="F2498" s="3" t="s">
        <v>1345</v>
      </c>
      <c r="G2498" s="3" t="s">
        <v>28</v>
      </c>
      <c r="H2498" s="2" t="s">
        <v>29</v>
      </c>
      <c r="I2498" s="2" t="s">
        <v>6030</v>
      </c>
      <c r="J2498" s="3" t="str">
        <f>HYPERLINK("https://www.boe.es/gazeta/dias/1824/10/23/pdfs/GMD-1824-135.pdf#page=4","Abrir facsímil")</f>
        <v>Abrir facsímil</v>
      </c>
      <c r="K2498" s="3" t="s">
        <v>31</v>
      </c>
    </row>
    <row r="2499" spans="1:11" ht="42" customHeight="1">
      <c r="A2499" s="2" t="s">
        <v>6028</v>
      </c>
      <c r="B2499" s="2" t="s">
        <v>6029</v>
      </c>
      <c r="C2499" s="2" t="s">
        <v>54</v>
      </c>
      <c r="D2499" s="2" t="s">
        <v>55</v>
      </c>
      <c r="E2499" s="5">
        <v>-27433</v>
      </c>
      <c r="F2499" s="3" t="s">
        <v>742</v>
      </c>
      <c r="G2499" s="3" t="s">
        <v>28</v>
      </c>
      <c r="H2499" s="2" t="s">
        <v>29</v>
      </c>
      <c r="I2499" s="2" t="s">
        <v>6031</v>
      </c>
      <c r="J2499" s="3" t="str">
        <f>HYPERLINK("https://www.boe.es/gazeta/dias/1824/11/20/pdfs/GMD-1824-147.pdf#page=4","Abrir facsímil")</f>
        <v>Abrir facsímil</v>
      </c>
      <c r="K2499" s="3" t="s">
        <v>31</v>
      </c>
    </row>
    <row r="2500" spans="1:11" ht="42" customHeight="1">
      <c r="A2500" s="2" t="s">
        <v>6028</v>
      </c>
      <c r="B2500" s="2" t="s">
        <v>6029</v>
      </c>
      <c r="C2500" s="2" t="s">
        <v>54</v>
      </c>
      <c r="D2500" s="2" t="s">
        <v>55</v>
      </c>
      <c r="E2500" s="5">
        <v>-27400</v>
      </c>
      <c r="F2500" s="3" t="s">
        <v>108</v>
      </c>
      <c r="G2500" s="3" t="s">
        <v>28</v>
      </c>
      <c r="H2500" s="2" t="s">
        <v>29</v>
      </c>
      <c r="I2500" s="2" t="s">
        <v>6032</v>
      </c>
      <c r="J2500" s="3" t="str">
        <f>HYPERLINK("https://www.boe.es/gazeta/dias/1824/12/23/pdfs/GMD-1824-161.pdf#page=4","Abrir facsímil")</f>
        <v>Abrir facsímil</v>
      </c>
      <c r="K2500" s="3" t="s">
        <v>31</v>
      </c>
    </row>
    <row r="2501" spans="1:11" ht="42" customHeight="1">
      <c r="A2501" s="2" t="s">
        <v>6033</v>
      </c>
      <c r="B2501" s="2" t="s">
        <v>6034</v>
      </c>
      <c r="C2501" s="2" t="s">
        <v>54</v>
      </c>
      <c r="D2501" s="2" t="s">
        <v>55</v>
      </c>
      <c r="E2501" s="5">
        <v>-27407</v>
      </c>
      <c r="F2501" s="3" t="s">
        <v>254</v>
      </c>
      <c r="G2501" s="3" t="s">
        <v>28</v>
      </c>
      <c r="H2501" s="2" t="s">
        <v>29</v>
      </c>
      <c r="I2501" s="2" t="s">
        <v>6035</v>
      </c>
      <c r="J2501" s="3" t="str">
        <f>HYPERLINK("https://www.boe.es/gazeta/dias/1824/12/16/pdfs/GMD-1824-158.pdf#page=4","Abrir facsímil")</f>
        <v>Abrir facsímil</v>
      </c>
      <c r="K2501" s="3" t="s">
        <v>31</v>
      </c>
    </row>
    <row r="2502" spans="1:11" ht="42" customHeight="1">
      <c r="A2502" s="2" t="s">
        <v>6036</v>
      </c>
      <c r="B2502" s="2" t="s">
        <v>6036</v>
      </c>
      <c r="C2502" s="2" t="s">
        <v>54</v>
      </c>
      <c r="D2502" s="2" t="s">
        <v>55</v>
      </c>
      <c r="E2502" s="5">
        <v>-27580</v>
      </c>
      <c r="F2502" s="3" t="s">
        <v>231</v>
      </c>
      <c r="G2502" s="3" t="s">
        <v>37</v>
      </c>
      <c r="H2502" s="2" t="s">
        <v>29</v>
      </c>
      <c r="I2502" s="2" t="s">
        <v>6037</v>
      </c>
      <c r="J2502" s="3" t="str">
        <f>HYPERLINK("https://www.boe.es/gazeta/dias/1824/06/26/pdfs/GMD-1824-81.pdf#page=3","Abrir facsímil")</f>
        <v>Abrir facsímil</v>
      </c>
      <c r="K2502" s="3" t="s">
        <v>31</v>
      </c>
    </row>
    <row r="2503" spans="1:11" ht="42" customHeight="1">
      <c r="A2503" s="2" t="s">
        <v>6038</v>
      </c>
      <c r="B2503" s="2" t="s">
        <v>6038</v>
      </c>
      <c r="C2503" s="2" t="s">
        <v>54</v>
      </c>
      <c r="D2503" s="2" t="s">
        <v>55</v>
      </c>
      <c r="E2503" s="5">
        <v>-27659</v>
      </c>
      <c r="F2503" s="3" t="s">
        <v>215</v>
      </c>
      <c r="G2503" s="3" t="s">
        <v>37</v>
      </c>
      <c r="H2503" s="2" t="s">
        <v>29</v>
      </c>
      <c r="I2503" s="2" t="s">
        <v>6039</v>
      </c>
      <c r="J2503" s="3" t="str">
        <f>HYPERLINK("https://www.boe.es/gazeta/dias/1824/04/08/pdfs/GMD-1824-46.pdf#page=3","Abrir facsímil")</f>
        <v>Abrir facsímil</v>
      </c>
      <c r="K2503" s="3" t="s">
        <v>31</v>
      </c>
    </row>
    <row r="2504" spans="1:11" ht="42" customHeight="1">
      <c r="A2504" s="2" t="s">
        <v>6040</v>
      </c>
      <c r="B2504" s="2" t="s">
        <v>6041</v>
      </c>
      <c r="C2504" s="2" t="s">
        <v>17</v>
      </c>
      <c r="D2504" s="2" t="s">
        <v>18</v>
      </c>
      <c r="E2504" s="5">
        <v>-27738</v>
      </c>
      <c r="F2504" s="3" t="s">
        <v>517</v>
      </c>
      <c r="G2504" s="3" t="s">
        <v>28</v>
      </c>
      <c r="H2504" s="2" t="s">
        <v>29</v>
      </c>
      <c r="I2504" s="2" t="s">
        <v>6042</v>
      </c>
      <c r="J2504" s="3" t="str">
        <f>HYPERLINK("https://www.boe.es/gazeta/dias/1824/01/20/pdfs/GMD-1824-9.pdf#page=4","Abrir facsímil")</f>
        <v>Abrir facsímil</v>
      </c>
      <c r="K2504" s="3" t="s">
        <v>31</v>
      </c>
    </row>
    <row r="2505" spans="1:11" ht="42" customHeight="1">
      <c r="A2505" s="2" t="s">
        <v>6040</v>
      </c>
      <c r="B2505" s="2" t="s">
        <v>6041</v>
      </c>
      <c r="C2505" s="2" t="s">
        <v>54</v>
      </c>
      <c r="D2505" s="2" t="s">
        <v>55</v>
      </c>
      <c r="E2505" s="5">
        <v>-27619</v>
      </c>
      <c r="F2505" s="3" t="s">
        <v>1460</v>
      </c>
      <c r="G2505" s="3" t="s">
        <v>28</v>
      </c>
      <c r="H2505" s="2" t="s">
        <v>29</v>
      </c>
      <c r="I2505" s="2" t="s">
        <v>6043</v>
      </c>
      <c r="J2505" s="3" t="str">
        <f>HYPERLINK("https://www.boe.es/gazeta/dias/1824/05/18/pdfs/GMD-1824-64.pdf#page=4","Abrir facsímil")</f>
        <v>Abrir facsímil</v>
      </c>
      <c r="K2505" s="3" t="s">
        <v>31</v>
      </c>
    </row>
    <row r="2506" spans="1:11" ht="42" customHeight="1">
      <c r="A2506" s="2" t="s">
        <v>6040</v>
      </c>
      <c r="B2506" s="2" t="s">
        <v>6041</v>
      </c>
      <c r="C2506" s="2" t="s">
        <v>155</v>
      </c>
      <c r="D2506" s="2" t="s">
        <v>18</v>
      </c>
      <c r="E2506" s="5">
        <v>-27591</v>
      </c>
      <c r="F2506" s="3" t="s">
        <v>1542</v>
      </c>
      <c r="G2506" s="3" t="s">
        <v>28</v>
      </c>
      <c r="H2506" s="2" t="s">
        <v>29</v>
      </c>
      <c r="I2506" s="2" t="s">
        <v>6044</v>
      </c>
      <c r="J2506" s="3" t="str">
        <f>HYPERLINK("https://www.boe.es/gazeta/dias/1824/06/15/pdfs/GMD-1824-76.pdf#page=4","Abrir facsímil")</f>
        <v>Abrir facsímil</v>
      </c>
      <c r="K2506" s="3" t="s">
        <v>31</v>
      </c>
    </row>
    <row r="2507" spans="1:11" ht="42" customHeight="1">
      <c r="A2507" s="2" t="s">
        <v>6045</v>
      </c>
      <c r="B2507" s="2" t="s">
        <v>6046</v>
      </c>
      <c r="C2507" s="2" t="s">
        <v>54</v>
      </c>
      <c r="D2507" s="2" t="s">
        <v>55</v>
      </c>
      <c r="E2507" s="5">
        <v>-27601</v>
      </c>
      <c r="F2507" s="3" t="s">
        <v>473</v>
      </c>
      <c r="G2507" s="3" t="s">
        <v>37</v>
      </c>
      <c r="H2507" s="2" t="s">
        <v>29</v>
      </c>
      <c r="I2507" s="2" t="s">
        <v>6047</v>
      </c>
      <c r="J2507" s="3" t="str">
        <f>HYPERLINK("https://www.boe.es/gazeta/dias/1824/06/05/pdfs/GMD-1824-72.pdf#page=3","Abrir facsímil")</f>
        <v>Abrir facsímil</v>
      </c>
      <c r="K2507" s="3" t="s">
        <v>31</v>
      </c>
    </row>
    <row r="2508" spans="1:11" ht="42" customHeight="1">
      <c r="A2508" s="2" t="s">
        <v>6048</v>
      </c>
      <c r="B2508" s="2" t="s">
        <v>6049</v>
      </c>
      <c r="C2508" s="2" t="s">
        <v>155</v>
      </c>
      <c r="D2508" s="2" t="s">
        <v>18</v>
      </c>
      <c r="E2508" s="5">
        <v>-27393</v>
      </c>
      <c r="F2508" s="3" t="s">
        <v>148</v>
      </c>
      <c r="G2508" s="3" t="s">
        <v>37</v>
      </c>
      <c r="H2508" s="2" t="s">
        <v>29</v>
      </c>
      <c r="I2508" s="2" t="s">
        <v>6050</v>
      </c>
      <c r="J2508" s="3" t="str">
        <f>HYPERLINK("https://www.boe.es/gazeta/dias/1824/12/30/pdfs/GMD-1824-164.pdf#page=3","Abrir facsímil")</f>
        <v>Abrir facsímil</v>
      </c>
      <c r="K2508" s="3" t="s">
        <v>31</v>
      </c>
    </row>
    <row r="2509" spans="1:11" ht="42" customHeight="1">
      <c r="A2509" s="2" t="s">
        <v>6051</v>
      </c>
      <c r="B2509" s="2" t="s">
        <v>6051</v>
      </c>
      <c r="C2509" s="2" t="s">
        <v>54</v>
      </c>
      <c r="D2509" s="2" t="s">
        <v>55</v>
      </c>
      <c r="E2509" s="5">
        <v>-27577</v>
      </c>
      <c r="F2509" s="3" t="s">
        <v>1963</v>
      </c>
      <c r="G2509" s="3" t="s">
        <v>28</v>
      </c>
      <c r="H2509" s="2" t="s">
        <v>29</v>
      </c>
      <c r="I2509" s="2" t="s">
        <v>6052</v>
      </c>
      <c r="J2509" s="3" t="str">
        <f>HYPERLINK("https://www.boe.es/gazeta/dias/1824/06/29/pdfs/GMD-1824-82.pdf#page=4","Abrir facsímil")</f>
        <v>Abrir facsímil</v>
      </c>
      <c r="K2509" s="3" t="s">
        <v>31</v>
      </c>
    </row>
    <row r="2510" spans="1:11" ht="42" customHeight="1">
      <c r="A2510" s="2" t="s">
        <v>6053</v>
      </c>
      <c r="B2510" s="2" t="s">
        <v>6053</v>
      </c>
      <c r="C2510" s="2" t="s">
        <v>34</v>
      </c>
      <c r="D2510" s="2" t="s">
        <v>35</v>
      </c>
      <c r="E2510" s="5">
        <v>-27610</v>
      </c>
      <c r="F2510" s="3" t="s">
        <v>586</v>
      </c>
      <c r="G2510" s="3" t="s">
        <v>37</v>
      </c>
      <c r="H2510" s="2" t="s">
        <v>29</v>
      </c>
      <c r="I2510" s="2" t="s">
        <v>6054</v>
      </c>
      <c r="J2510" s="3" t="str">
        <f>HYPERLINK("https://www.boe.es/gazeta/dias/1824/05/27/pdfs/GMD-1824-68.pdf#page=3","Abrir facsímil")</f>
        <v>Abrir facsímil</v>
      </c>
      <c r="K2510" s="3" t="s">
        <v>31</v>
      </c>
    </row>
    <row r="2511" spans="1:11" ht="42" customHeight="1">
      <c r="A2511" s="2" t="s">
        <v>6053</v>
      </c>
      <c r="B2511" s="2" t="s">
        <v>6053</v>
      </c>
      <c r="C2511" s="2" t="s">
        <v>49</v>
      </c>
      <c r="D2511" s="2" t="s">
        <v>18</v>
      </c>
      <c r="E2511" s="5">
        <v>-27510</v>
      </c>
      <c r="F2511" s="3" t="s">
        <v>2039</v>
      </c>
      <c r="G2511" s="3" t="s">
        <v>90</v>
      </c>
      <c r="H2511" s="2" t="s">
        <v>29</v>
      </c>
      <c r="I2511" s="2" t="s">
        <v>6055</v>
      </c>
      <c r="J2511" s="3" t="str">
        <f>HYPERLINK("https://www.boe.es/gazeta/dias/1824/09/04/pdfs/GMD-1824-114.pdf#page=2","Abrir facsímil")</f>
        <v>Abrir facsímil</v>
      </c>
      <c r="K2511" s="3" t="s">
        <v>31</v>
      </c>
    </row>
    <row r="2512" spans="1:11" ht="42" customHeight="1">
      <c r="A2512" s="2" t="s">
        <v>6053</v>
      </c>
      <c r="B2512" s="2" t="s">
        <v>6053</v>
      </c>
      <c r="C2512" s="2" t="s">
        <v>26</v>
      </c>
      <c r="D2512" s="2" t="s">
        <v>18</v>
      </c>
      <c r="E2512" s="5">
        <v>-27510</v>
      </c>
      <c r="F2512" s="3" t="s">
        <v>2039</v>
      </c>
      <c r="G2512" s="3" t="s">
        <v>28</v>
      </c>
      <c r="H2512" s="2" t="s">
        <v>29</v>
      </c>
      <c r="I2512" s="2" t="s">
        <v>6056</v>
      </c>
      <c r="J2512" s="3" t="str">
        <f>HYPERLINK("https://www.boe.es/gazeta/dias/1824/09/04/pdfs/GMD-1824-114.pdf#page=4","Abrir facsímil")</f>
        <v>Abrir facsímil</v>
      </c>
      <c r="K2512" s="3" t="s">
        <v>31</v>
      </c>
    </row>
    <row r="2513" spans="1:11" ht="42" customHeight="1">
      <c r="A2513" s="2" t="s">
        <v>6057</v>
      </c>
      <c r="B2513" s="2" t="s">
        <v>6058</v>
      </c>
      <c r="C2513" s="2" t="s">
        <v>34</v>
      </c>
      <c r="D2513" s="2" t="s">
        <v>35</v>
      </c>
      <c r="E2513" s="5">
        <v>-27659</v>
      </c>
      <c r="F2513" s="3" t="s">
        <v>215</v>
      </c>
      <c r="G2513" s="3" t="s">
        <v>28</v>
      </c>
      <c r="H2513" s="2" t="s">
        <v>29</v>
      </c>
      <c r="I2513" s="2" t="s">
        <v>6059</v>
      </c>
      <c r="J2513" s="3" t="str">
        <f>HYPERLINK("https://www.boe.es/gazeta/dias/1824/04/08/pdfs/GMD-1824-46.pdf#page=4","Abrir facsímil")</f>
        <v>Abrir facsímil</v>
      </c>
      <c r="K2513" s="3" t="s">
        <v>31</v>
      </c>
    </row>
    <row r="2514" spans="1:11" ht="42" customHeight="1">
      <c r="A2514" s="2" t="s">
        <v>6060</v>
      </c>
      <c r="B2514" s="2" t="s">
        <v>6061</v>
      </c>
      <c r="C2514" s="2" t="s">
        <v>17</v>
      </c>
      <c r="D2514" s="2" t="s">
        <v>18</v>
      </c>
      <c r="E2514" s="5">
        <v>-27454</v>
      </c>
      <c r="F2514" s="3" t="s">
        <v>318</v>
      </c>
      <c r="G2514" s="3" t="s">
        <v>37</v>
      </c>
      <c r="H2514" s="2" t="s">
        <v>29</v>
      </c>
      <c r="I2514" s="2" t="s">
        <v>6062</v>
      </c>
      <c r="J2514" s="3" t="str">
        <f>HYPERLINK("https://www.boe.es/gazeta/dias/1824/10/30/pdfs/GMD-1824-138.pdf#page=3","Abrir facsímil")</f>
        <v>Abrir facsímil</v>
      </c>
      <c r="K2514" s="3" t="s">
        <v>31</v>
      </c>
    </row>
    <row r="2515" spans="1:11" ht="42" customHeight="1">
      <c r="A2515" s="2" t="s">
        <v>6063</v>
      </c>
      <c r="B2515" s="2" t="s">
        <v>6063</v>
      </c>
      <c r="C2515" s="2" t="s">
        <v>54</v>
      </c>
      <c r="D2515" s="2" t="s">
        <v>55</v>
      </c>
      <c r="E2515" s="5">
        <v>-27633</v>
      </c>
      <c r="F2515" s="3" t="s">
        <v>27</v>
      </c>
      <c r="G2515" s="3" t="s">
        <v>90</v>
      </c>
      <c r="H2515" s="2" t="s">
        <v>29</v>
      </c>
      <c r="I2515" s="2" t="s">
        <v>6064</v>
      </c>
      <c r="J2515" s="3" t="str">
        <f>HYPERLINK("https://www.boe.es/gazeta/dias/1824/05/04/pdfs/GMD-1824-57.pdf#page=2","Abrir facsímil")</f>
        <v>Abrir facsímil</v>
      </c>
      <c r="K2515" s="3" t="s">
        <v>31</v>
      </c>
    </row>
    <row r="2516" spans="1:11" ht="42" customHeight="1">
      <c r="A2516" s="2" t="s">
        <v>6065</v>
      </c>
      <c r="B2516" s="2" t="s">
        <v>6066</v>
      </c>
      <c r="C2516" s="2" t="s">
        <v>17</v>
      </c>
      <c r="D2516" s="2" t="s">
        <v>18</v>
      </c>
      <c r="E2516" s="5">
        <v>-27491</v>
      </c>
      <c r="F2516" s="3" t="s">
        <v>1195</v>
      </c>
      <c r="G2516" s="3" t="s">
        <v>37</v>
      </c>
      <c r="H2516" s="2" t="s">
        <v>29</v>
      </c>
      <c r="I2516" s="2" t="s">
        <v>6067</v>
      </c>
      <c r="J2516" s="3" t="str">
        <f>HYPERLINK("https://www.boe.es/gazeta/dias/1824/09/23/pdfs/GMD-1824-122.pdf#page=3","Abrir facsímil")</f>
        <v>Abrir facsímil</v>
      </c>
      <c r="K2516" s="3" t="s">
        <v>31</v>
      </c>
    </row>
    <row r="2517" spans="1:11" ht="42" customHeight="1">
      <c r="A2517" s="2" t="s">
        <v>6068</v>
      </c>
      <c r="B2517" s="2" t="s">
        <v>6069</v>
      </c>
      <c r="C2517" s="2" t="s">
        <v>54</v>
      </c>
      <c r="D2517" s="2" t="s">
        <v>55</v>
      </c>
      <c r="E2517" s="5">
        <v>-27524</v>
      </c>
      <c r="F2517" s="3" t="s">
        <v>887</v>
      </c>
      <c r="G2517" s="3" t="s">
        <v>28</v>
      </c>
      <c r="H2517" s="2" t="s">
        <v>29</v>
      </c>
      <c r="I2517" s="2" t="s">
        <v>6070</v>
      </c>
      <c r="J2517" s="3" t="str">
        <f>HYPERLINK("https://www.boe.es/gazeta/dias/1824/08/21/pdfs/GMD-1824-105.pdf#page=4","Abrir facsímil")</f>
        <v>Abrir facsímil</v>
      </c>
      <c r="K2517" s="3" t="s">
        <v>31</v>
      </c>
    </row>
    <row r="2518" spans="1:11" ht="42" customHeight="1">
      <c r="A2518" s="2" t="s">
        <v>6071</v>
      </c>
      <c r="B2518" s="2" t="s">
        <v>6072</v>
      </c>
      <c r="C2518" s="2" t="s">
        <v>17</v>
      </c>
      <c r="D2518" s="2" t="s">
        <v>18</v>
      </c>
      <c r="E2518" s="5">
        <v>-27748</v>
      </c>
      <c r="F2518" s="3" t="s">
        <v>444</v>
      </c>
      <c r="G2518" s="3" t="s">
        <v>445</v>
      </c>
      <c r="H2518" s="2" t="s">
        <v>29</v>
      </c>
      <c r="I2518" s="2" t="s">
        <v>6073</v>
      </c>
      <c r="J2518" s="3" t="str">
        <f>HYPERLINK("https://www.boe.es/gazeta/dias/1824/01/10/pdfs/GMD-1824-5.pdf#page=3","Abrir facsímil")</f>
        <v>Abrir facsímil</v>
      </c>
      <c r="K2518" s="3" t="s">
        <v>31</v>
      </c>
    </row>
    <row r="2519" spans="1:11" ht="42" customHeight="1">
      <c r="A2519" s="2" t="s">
        <v>6074</v>
      </c>
      <c r="B2519" s="2" t="s">
        <v>6074</v>
      </c>
      <c r="C2519" s="2" t="s">
        <v>26</v>
      </c>
      <c r="D2519" s="2" t="s">
        <v>18</v>
      </c>
      <c r="E2519" s="5">
        <v>-27738</v>
      </c>
      <c r="F2519" s="3" t="s">
        <v>517</v>
      </c>
      <c r="G2519" s="3" t="s">
        <v>28</v>
      </c>
      <c r="H2519" s="2" t="s">
        <v>29</v>
      </c>
      <c r="I2519" s="2" t="s">
        <v>6075</v>
      </c>
      <c r="J2519" s="3" t="str">
        <f>HYPERLINK("https://www.boe.es/gazeta/dias/1824/01/20/pdfs/GMD-1824-9.pdf#page=4","Abrir facsímil")</f>
        <v>Abrir facsímil</v>
      </c>
      <c r="K2519" s="3" t="s">
        <v>31</v>
      </c>
    </row>
    <row r="2520" spans="1:11" ht="42" customHeight="1">
      <c r="A2520" s="2" t="s">
        <v>6074</v>
      </c>
      <c r="B2520" s="2" t="s">
        <v>6074</v>
      </c>
      <c r="C2520" s="2" t="s">
        <v>54</v>
      </c>
      <c r="D2520" s="2" t="s">
        <v>55</v>
      </c>
      <c r="E2520" s="5">
        <v>-27713</v>
      </c>
      <c r="F2520" s="3" t="s">
        <v>371</v>
      </c>
      <c r="G2520" s="3" t="s">
        <v>37</v>
      </c>
      <c r="H2520" s="2" t="s">
        <v>29</v>
      </c>
      <c r="I2520" s="2" t="s">
        <v>6076</v>
      </c>
      <c r="J2520" s="3" t="str">
        <f>HYPERLINK("https://www.boe.es/gazeta/dias/1824/02/14/pdfs/GMD-1824-21.pdf#page=3","Abrir facsímil")</f>
        <v>Abrir facsímil</v>
      </c>
      <c r="K2520" s="3" t="s">
        <v>31</v>
      </c>
    </row>
    <row r="2521" spans="1:11" ht="42" customHeight="1">
      <c r="A2521" s="2" t="s">
        <v>6074</v>
      </c>
      <c r="B2521" s="2" t="s">
        <v>6074</v>
      </c>
      <c r="C2521" s="2" t="s">
        <v>17</v>
      </c>
      <c r="D2521" s="2" t="s">
        <v>18</v>
      </c>
      <c r="E2521" s="5">
        <v>-27710</v>
      </c>
      <c r="F2521" s="3" t="s">
        <v>220</v>
      </c>
      <c r="G2521" s="3" t="s">
        <v>90</v>
      </c>
      <c r="H2521" s="2" t="s">
        <v>29</v>
      </c>
      <c r="I2521" s="2" t="s">
        <v>6077</v>
      </c>
      <c r="J2521" s="3" t="str">
        <f>HYPERLINK("https://www.boe.es/gazeta/dias/1824/02/17/pdfs/GMD-1824-22.pdf#page=2","Abrir facsímil")</f>
        <v>Abrir facsímil</v>
      </c>
      <c r="K2521" s="3" t="s">
        <v>31</v>
      </c>
    </row>
    <row r="2522" spans="1:11" ht="42" customHeight="1">
      <c r="A2522" s="2" t="s">
        <v>6074</v>
      </c>
      <c r="B2522" s="2" t="s">
        <v>6074</v>
      </c>
      <c r="C2522" s="2" t="s">
        <v>17</v>
      </c>
      <c r="D2522" s="2" t="s">
        <v>18</v>
      </c>
      <c r="E2522" s="5">
        <v>-27629</v>
      </c>
      <c r="F2522" s="3" t="s">
        <v>429</v>
      </c>
      <c r="G2522" s="3" t="s">
        <v>28</v>
      </c>
      <c r="H2522" s="2" t="s">
        <v>29</v>
      </c>
      <c r="I2522" s="2" t="s">
        <v>6078</v>
      </c>
      <c r="J2522" s="3" t="str">
        <f>HYPERLINK("https://www.boe.es/gazeta/dias/1824/05/08/pdfs/GMD-1824-59.pdf#page=4","Abrir facsímil")</f>
        <v>Abrir facsímil</v>
      </c>
      <c r="K2522" s="3" t="s">
        <v>31</v>
      </c>
    </row>
    <row r="2523" spans="1:11" ht="42" customHeight="1">
      <c r="A2523" s="2" t="s">
        <v>6074</v>
      </c>
      <c r="B2523" s="2" t="s">
        <v>6074</v>
      </c>
      <c r="C2523" s="2" t="s">
        <v>34</v>
      </c>
      <c r="D2523" s="2" t="s">
        <v>35</v>
      </c>
      <c r="E2523" s="5">
        <v>-27519</v>
      </c>
      <c r="F2523" s="3" t="s">
        <v>766</v>
      </c>
      <c r="G2523" s="3" t="s">
        <v>90</v>
      </c>
      <c r="H2523" s="2" t="s">
        <v>29</v>
      </c>
      <c r="I2523" s="2" t="s">
        <v>6079</v>
      </c>
      <c r="J2523" s="3" t="str">
        <f>HYPERLINK("https://www.boe.es/gazeta/dias/1824/08/26/pdfs/GMD-1824-109.pdf#page=2","Abrir facsímil")</f>
        <v>Abrir facsímil</v>
      </c>
      <c r="K2523" s="3" t="s">
        <v>31</v>
      </c>
    </row>
    <row r="2524" spans="1:11" ht="42" customHeight="1">
      <c r="A2524" s="2" t="s">
        <v>6074</v>
      </c>
      <c r="B2524" s="2" t="s">
        <v>6074</v>
      </c>
      <c r="C2524" s="2" t="s">
        <v>54</v>
      </c>
      <c r="D2524" s="2" t="s">
        <v>55</v>
      </c>
      <c r="E2524" s="5">
        <v>-27458</v>
      </c>
      <c r="F2524" s="3" t="s">
        <v>383</v>
      </c>
      <c r="G2524" s="3" t="s">
        <v>37</v>
      </c>
      <c r="H2524" s="2" t="s">
        <v>29</v>
      </c>
      <c r="I2524" s="2" t="s">
        <v>6080</v>
      </c>
      <c r="J2524" s="3" t="str">
        <f>HYPERLINK("https://www.boe.es/gazeta/dias/1824/10/26/pdfs/GMD-1824-136.pdf#page=3","Abrir facsímil")</f>
        <v>Abrir facsímil</v>
      </c>
      <c r="K2524" s="3" t="s">
        <v>31</v>
      </c>
    </row>
    <row r="2525" spans="1:11" ht="42" customHeight="1">
      <c r="A2525" s="2" t="s">
        <v>6074</v>
      </c>
      <c r="B2525" s="2" t="s">
        <v>6074</v>
      </c>
      <c r="C2525" s="2" t="s">
        <v>54</v>
      </c>
      <c r="D2525" s="2" t="s">
        <v>55</v>
      </c>
      <c r="E2525" s="5">
        <v>-27402</v>
      </c>
      <c r="F2525" s="3" t="s">
        <v>1702</v>
      </c>
      <c r="G2525" s="3" t="s">
        <v>2509</v>
      </c>
      <c r="H2525" s="2" t="s">
        <v>29</v>
      </c>
      <c r="I2525" s="2" t="s">
        <v>6081</v>
      </c>
      <c r="J2525" s="3" t="str">
        <f>HYPERLINK("https://www.boe.es/gazeta/dias/1824/12/21/pdfs/GMD-1824-160.pdf#page=4","Abrir facsímil")</f>
        <v>Abrir facsímil</v>
      </c>
      <c r="K2525" s="3" t="s">
        <v>31</v>
      </c>
    </row>
    <row r="2526" spans="1:11" ht="42" customHeight="1">
      <c r="A2526" s="2" t="s">
        <v>6074</v>
      </c>
      <c r="B2526" s="2" t="s">
        <v>6074</v>
      </c>
      <c r="C2526" s="2" t="s">
        <v>54</v>
      </c>
      <c r="D2526" s="2" t="s">
        <v>55</v>
      </c>
      <c r="E2526" s="5">
        <v>-27395</v>
      </c>
      <c r="F2526" s="3" t="s">
        <v>817</v>
      </c>
      <c r="G2526" s="3" t="s">
        <v>37</v>
      </c>
      <c r="H2526" s="2" t="s">
        <v>29</v>
      </c>
      <c r="I2526" s="2" t="s">
        <v>6082</v>
      </c>
      <c r="J2526" s="3" t="str">
        <f>HYPERLINK("https://www.boe.es/gazeta/dias/1824/12/28/pdfs/GMD-1824-163.pdf#page=3","Abrir facsímil")</f>
        <v>Abrir facsímil</v>
      </c>
      <c r="K2526" s="3" t="s">
        <v>31</v>
      </c>
    </row>
    <row r="2527" spans="1:11" ht="42" customHeight="1">
      <c r="A2527" s="2" t="s">
        <v>6074</v>
      </c>
      <c r="B2527" s="2" t="s">
        <v>6074</v>
      </c>
      <c r="C2527" s="2" t="s">
        <v>17</v>
      </c>
      <c r="D2527" s="2" t="s">
        <v>18</v>
      </c>
      <c r="E2527" s="5">
        <v>-27393</v>
      </c>
      <c r="F2527" s="3" t="s">
        <v>148</v>
      </c>
      <c r="G2527" s="3" t="s">
        <v>37</v>
      </c>
      <c r="H2527" s="2" t="s">
        <v>29</v>
      </c>
      <c r="I2527" s="2" t="s">
        <v>6083</v>
      </c>
      <c r="J2527" s="3" t="str">
        <f>HYPERLINK("https://www.boe.es/gazeta/dias/1824/12/30/pdfs/GMD-1824-164.pdf#page=3","Abrir facsímil")</f>
        <v>Abrir facsímil</v>
      </c>
      <c r="K2527" s="3" t="s">
        <v>31</v>
      </c>
    </row>
    <row r="2528" spans="1:11" ht="42" customHeight="1">
      <c r="A2528" s="2" t="s">
        <v>6084</v>
      </c>
      <c r="B2528" s="2" t="s">
        <v>6084</v>
      </c>
      <c r="C2528" s="2" t="s">
        <v>54</v>
      </c>
      <c r="D2528" s="2" t="s">
        <v>55</v>
      </c>
      <c r="E2528" s="5">
        <v>-27412</v>
      </c>
      <c r="F2528" s="3" t="s">
        <v>73</v>
      </c>
      <c r="G2528" s="3" t="s">
        <v>28</v>
      </c>
      <c r="H2528" s="2" t="s">
        <v>29</v>
      </c>
      <c r="I2528" s="2" t="s">
        <v>6085</v>
      </c>
      <c r="J2528" s="3" t="str">
        <f>HYPERLINK("https://www.boe.es/gazeta/dias/1824/12/11/pdfs/GMD-1824-156.pdf#page=4","Abrir facsímil")</f>
        <v>Abrir facsímil</v>
      </c>
      <c r="K2528" s="3" t="s">
        <v>31</v>
      </c>
    </row>
    <row r="2529" spans="1:11" ht="42" customHeight="1">
      <c r="A2529" s="2" t="s">
        <v>6086</v>
      </c>
      <c r="B2529" s="2" t="s">
        <v>6087</v>
      </c>
      <c r="C2529" s="2" t="s">
        <v>155</v>
      </c>
      <c r="D2529" s="2" t="s">
        <v>18</v>
      </c>
      <c r="E2529" s="5">
        <v>-27617</v>
      </c>
      <c r="F2529" s="3" t="s">
        <v>1163</v>
      </c>
      <c r="G2529" s="3" t="s">
        <v>37</v>
      </c>
      <c r="H2529" s="2" t="s">
        <v>29</v>
      </c>
      <c r="I2529" s="2" t="s">
        <v>6088</v>
      </c>
      <c r="J2529" s="3" t="str">
        <f>HYPERLINK("https://www.boe.es/gazeta/dias/1824/05/20/pdfs/GMD-1824-65.pdf#page=3","Abrir facsímil")</f>
        <v>Abrir facsímil</v>
      </c>
      <c r="K2529" s="3" t="s">
        <v>31</v>
      </c>
    </row>
    <row r="2530" spans="1:11" ht="42" customHeight="1">
      <c r="A2530" s="2" t="s">
        <v>6089</v>
      </c>
      <c r="B2530" s="2" t="s">
        <v>6090</v>
      </c>
      <c r="C2530" s="2" t="s">
        <v>17</v>
      </c>
      <c r="D2530" s="2" t="s">
        <v>18</v>
      </c>
      <c r="E2530" s="5">
        <v>-27505</v>
      </c>
      <c r="F2530" s="3" t="s">
        <v>2070</v>
      </c>
      <c r="G2530" s="3" t="s">
        <v>104</v>
      </c>
      <c r="H2530" s="2" t="s">
        <v>29</v>
      </c>
      <c r="I2530" s="2" t="s">
        <v>6091</v>
      </c>
      <c r="J2530" s="3" t="str">
        <f>HYPERLINK("https://www.boe.es/gazeta/dias/1824/09/09/pdfs/GMD-1824-116.pdf#page=1","Abrir facsímil")</f>
        <v>Abrir facsímil</v>
      </c>
      <c r="K2530" s="3" t="s">
        <v>31</v>
      </c>
    </row>
    <row r="2531" spans="1:11" ht="42" customHeight="1">
      <c r="A2531" s="2" t="s">
        <v>6092</v>
      </c>
      <c r="B2531" s="2" t="s">
        <v>6093</v>
      </c>
      <c r="C2531" s="2" t="s">
        <v>54</v>
      </c>
      <c r="D2531" s="2" t="s">
        <v>55</v>
      </c>
      <c r="E2531" s="5">
        <v>-27493</v>
      </c>
      <c r="F2531" s="3" t="s">
        <v>63</v>
      </c>
      <c r="G2531" s="3" t="s">
        <v>64</v>
      </c>
      <c r="H2531" s="2" t="s">
        <v>29</v>
      </c>
      <c r="I2531" s="2" t="s">
        <v>6094</v>
      </c>
      <c r="J2531" s="3" t="str">
        <f>HYPERLINK("https://www.boe.es/gazeta/dias/1824/09/21/pdfs/GMD-1824-121.pdf#page=3","Abrir facsímil")</f>
        <v>Abrir facsímil</v>
      </c>
      <c r="K2531" s="3" t="s">
        <v>31</v>
      </c>
    </row>
    <row r="2532" spans="1:11" ht="42" customHeight="1">
      <c r="A2532" s="2" t="s">
        <v>6095</v>
      </c>
      <c r="B2532" s="2" t="s">
        <v>6095</v>
      </c>
      <c r="C2532" s="2" t="s">
        <v>34</v>
      </c>
      <c r="D2532" s="2" t="s">
        <v>35</v>
      </c>
      <c r="E2532" s="5">
        <v>-27531</v>
      </c>
      <c r="F2532" s="3" t="s">
        <v>758</v>
      </c>
      <c r="G2532" s="3" t="s">
        <v>28</v>
      </c>
      <c r="H2532" s="2" t="s">
        <v>29</v>
      </c>
      <c r="I2532" s="2" t="s">
        <v>6096</v>
      </c>
      <c r="J2532" s="3" t="str">
        <f>HYPERLINK("https://www.boe.es/gazeta/dias/1824/08/14/pdfs/GMD-1824-102.pdf#page=4","Abrir facsímil")</f>
        <v>Abrir facsímil</v>
      </c>
      <c r="K2532" s="3" t="s">
        <v>31</v>
      </c>
    </row>
    <row r="2533" spans="1:11" ht="42" customHeight="1">
      <c r="A2533" s="2" t="s">
        <v>6097</v>
      </c>
      <c r="B2533" s="2" t="s">
        <v>6097</v>
      </c>
      <c r="C2533" s="2" t="s">
        <v>17</v>
      </c>
      <c r="D2533" s="2" t="s">
        <v>18</v>
      </c>
      <c r="E2533" s="5">
        <v>-27624</v>
      </c>
      <c r="F2533" s="3" t="s">
        <v>354</v>
      </c>
      <c r="G2533" s="3" t="s">
        <v>37</v>
      </c>
      <c r="H2533" s="2" t="s">
        <v>29</v>
      </c>
      <c r="I2533" s="2" t="s">
        <v>6098</v>
      </c>
      <c r="J2533" s="3" t="str">
        <f>HYPERLINK("https://www.boe.es/gazeta/dias/1824/05/13/pdfs/GMD-1824-61.pdf#page=3","Abrir facsímil")</f>
        <v>Abrir facsímil</v>
      </c>
      <c r="K2533" s="3" t="s">
        <v>31</v>
      </c>
    </row>
    <row r="2534" spans="1:11" ht="42" customHeight="1">
      <c r="A2534" s="2" t="s">
        <v>6099</v>
      </c>
      <c r="B2534" s="2" t="s">
        <v>6100</v>
      </c>
      <c r="C2534" s="2" t="s">
        <v>54</v>
      </c>
      <c r="D2534" s="2" t="s">
        <v>55</v>
      </c>
      <c r="E2534" s="5">
        <v>-27463</v>
      </c>
      <c r="F2534" s="3" t="s">
        <v>409</v>
      </c>
      <c r="G2534" s="3" t="s">
        <v>28</v>
      </c>
      <c r="H2534" s="2" t="s">
        <v>29</v>
      </c>
      <c r="I2534" s="2" t="s">
        <v>6101</v>
      </c>
      <c r="J2534" s="3" t="str">
        <f>HYPERLINK("https://www.boe.es/gazeta/dias/1824/10/21/pdfs/GMD-1824-134.pdf#page=4","Abrir facsímil")</f>
        <v>Abrir facsímil</v>
      </c>
      <c r="K2534" s="3" t="s">
        <v>31</v>
      </c>
    </row>
    <row r="2535" spans="1:11" ht="42" customHeight="1">
      <c r="A2535" s="2" t="s">
        <v>6102</v>
      </c>
      <c r="B2535" s="2" t="s">
        <v>6103</v>
      </c>
      <c r="C2535" s="2" t="s">
        <v>34</v>
      </c>
      <c r="D2535" s="2" t="s">
        <v>35</v>
      </c>
      <c r="E2535" s="5">
        <v>-27470</v>
      </c>
      <c r="F2535" s="3" t="s">
        <v>89</v>
      </c>
      <c r="G2535" s="3" t="s">
        <v>37</v>
      </c>
      <c r="H2535" s="2" t="s">
        <v>29</v>
      </c>
      <c r="I2535" s="2" t="s">
        <v>6104</v>
      </c>
      <c r="J2535" s="3" t="str">
        <f>HYPERLINK("https://www.boe.es/gazeta/dias/1824/10/14/pdfs/GMD-1824-131.pdf#page=3","Abrir facsímil")</f>
        <v>Abrir facsímil</v>
      </c>
      <c r="K2535" s="3" t="s">
        <v>31</v>
      </c>
    </row>
    <row r="2536" spans="1:11" ht="42" customHeight="1">
      <c r="A2536" s="2" t="s">
        <v>6105</v>
      </c>
      <c r="B2536" s="2" t="s">
        <v>6106</v>
      </c>
      <c r="C2536" s="2" t="s">
        <v>54</v>
      </c>
      <c r="D2536" s="2" t="s">
        <v>55</v>
      </c>
      <c r="E2536" s="5">
        <v>-27738</v>
      </c>
      <c r="F2536" s="3" t="s">
        <v>517</v>
      </c>
      <c r="G2536" s="3" t="s">
        <v>28</v>
      </c>
      <c r="H2536" s="2" t="s">
        <v>21</v>
      </c>
      <c r="I2536" s="2" t="s">
        <v>6107</v>
      </c>
      <c r="J2536" s="3" t="str">
        <f>HYPERLINK("https://www.boe.es/gazeta/dias/1824/01/20/pdfs/GMD-1824-9.pdf#page=4","Abrir facsímil")</f>
        <v>Abrir facsímil</v>
      </c>
      <c r="K2536" s="3" t="s">
        <v>23</v>
      </c>
    </row>
    <row r="2537" spans="1:11" ht="42" customHeight="1">
      <c r="A2537" s="2" t="s">
        <v>6108</v>
      </c>
      <c r="B2537" s="2" t="s">
        <v>6109</v>
      </c>
      <c r="C2537" s="2" t="s">
        <v>54</v>
      </c>
      <c r="D2537" s="2" t="s">
        <v>55</v>
      </c>
      <c r="E2537" s="5">
        <v>-27601</v>
      </c>
      <c r="F2537" s="3" t="s">
        <v>473</v>
      </c>
      <c r="G2537" s="3" t="s">
        <v>37</v>
      </c>
      <c r="H2537" s="2" t="s">
        <v>29</v>
      </c>
      <c r="I2537" s="2" t="s">
        <v>6110</v>
      </c>
      <c r="J2537" s="3" t="str">
        <f>HYPERLINK("https://www.boe.es/gazeta/dias/1824/06/05/pdfs/GMD-1824-72.pdf#page=3","Abrir facsímil")</f>
        <v>Abrir facsímil</v>
      </c>
      <c r="K2537" s="3" t="s">
        <v>31</v>
      </c>
    </row>
    <row r="2538" spans="1:11" ht="42" customHeight="1">
      <c r="A2538" s="2" t="s">
        <v>6111</v>
      </c>
      <c r="B2538" s="2" t="s">
        <v>6112</v>
      </c>
      <c r="C2538" s="2" t="s">
        <v>54</v>
      </c>
      <c r="D2538" s="2" t="s">
        <v>55</v>
      </c>
      <c r="E2538" s="5">
        <v>-27409</v>
      </c>
      <c r="F2538" s="3" t="s">
        <v>85</v>
      </c>
      <c r="G2538" s="3" t="s">
        <v>28</v>
      </c>
      <c r="H2538" s="2" t="s">
        <v>29</v>
      </c>
      <c r="I2538" s="2" t="s">
        <v>6113</v>
      </c>
      <c r="J2538" s="3" t="str">
        <f>HYPERLINK("https://www.boe.es/gazeta/dias/1824/12/14/pdfs/GMD-1824-157.pdf#page=4","Abrir facsímil")</f>
        <v>Abrir facsímil</v>
      </c>
      <c r="K2538" s="3" t="s">
        <v>31</v>
      </c>
    </row>
    <row r="2539" spans="1:11" ht="42" customHeight="1">
      <c r="A2539" s="2" t="s">
        <v>6114</v>
      </c>
      <c r="B2539" s="2" t="s">
        <v>6115</v>
      </c>
      <c r="C2539" s="2" t="s">
        <v>54</v>
      </c>
      <c r="D2539" s="2" t="s">
        <v>55</v>
      </c>
      <c r="E2539" s="5">
        <v>-27757</v>
      </c>
      <c r="F2539" s="3" t="s">
        <v>235</v>
      </c>
      <c r="G2539" s="3" t="s">
        <v>37</v>
      </c>
      <c r="H2539" s="2" t="s">
        <v>21</v>
      </c>
      <c r="I2539" s="2" t="s">
        <v>6116</v>
      </c>
      <c r="J2539" s="3" t="str">
        <f>HYPERLINK("https://www.boe.es/gazeta/dias/1824/01/01/pdfs/GMD-1824-1.pdf#page=3","Abrir facsímil")</f>
        <v>Abrir facsímil</v>
      </c>
      <c r="K2539" s="3" t="s">
        <v>23</v>
      </c>
    </row>
    <row r="2540" spans="1:11" ht="42" customHeight="1">
      <c r="A2540" s="2" t="s">
        <v>6114</v>
      </c>
      <c r="B2540" s="2" t="s">
        <v>6115</v>
      </c>
      <c r="C2540" s="2" t="s">
        <v>54</v>
      </c>
      <c r="D2540" s="2" t="s">
        <v>55</v>
      </c>
      <c r="E2540" s="5">
        <v>-27647</v>
      </c>
      <c r="F2540" s="3" t="s">
        <v>498</v>
      </c>
      <c r="G2540" s="3" t="s">
        <v>104</v>
      </c>
      <c r="H2540" s="2" t="s">
        <v>21</v>
      </c>
      <c r="I2540" s="2" t="s">
        <v>6117</v>
      </c>
      <c r="J2540" s="3" t="str">
        <f>HYPERLINK("https://www.boe.es/gazeta/dias/1824/04/20/pdfs/GMD-1824-51.pdf#page=1","Abrir facsímil")</f>
        <v>Abrir facsímil</v>
      </c>
      <c r="K2540" s="3" t="s">
        <v>23</v>
      </c>
    </row>
    <row r="2541" spans="1:11" ht="42" customHeight="1">
      <c r="A2541" s="2" t="s">
        <v>6118</v>
      </c>
      <c r="B2541" s="2" t="s">
        <v>6119</v>
      </c>
      <c r="C2541" s="2" t="s">
        <v>17</v>
      </c>
      <c r="D2541" s="2" t="s">
        <v>18</v>
      </c>
      <c r="E2541" s="5">
        <v>-27512</v>
      </c>
      <c r="F2541" s="3" t="s">
        <v>36</v>
      </c>
      <c r="G2541" s="3" t="s">
        <v>37</v>
      </c>
      <c r="H2541" s="2" t="s">
        <v>29</v>
      </c>
      <c r="I2541" s="2" t="s">
        <v>6120</v>
      </c>
      <c r="J2541" s="3" t="str">
        <f>HYPERLINK("https://www.boe.es/gazeta/dias/1824/09/02/pdfs/GMD-1824-113.pdf#page=3","Abrir facsímil")</f>
        <v>Abrir facsímil</v>
      </c>
      <c r="K2541" s="3" t="s">
        <v>31</v>
      </c>
    </row>
    <row r="2542" spans="1:11" ht="42" customHeight="1">
      <c r="A2542" s="2" t="s">
        <v>6121</v>
      </c>
      <c r="B2542" s="2" t="s">
        <v>6122</v>
      </c>
      <c r="C2542" s="2" t="s">
        <v>54</v>
      </c>
      <c r="D2542" s="2" t="s">
        <v>55</v>
      </c>
      <c r="E2542" s="5">
        <v>-27414</v>
      </c>
      <c r="F2542" s="3" t="s">
        <v>179</v>
      </c>
      <c r="G2542" s="3" t="s">
        <v>37</v>
      </c>
      <c r="H2542" s="2" t="s">
        <v>29</v>
      </c>
      <c r="I2542" s="2" t="s">
        <v>6123</v>
      </c>
      <c r="J2542" s="3" t="str">
        <f>HYPERLINK("https://www.boe.es/gazeta/dias/1824/12/09/pdfs/GMD-1824-155.pdf#page=3","Abrir facsímil")</f>
        <v>Abrir facsímil</v>
      </c>
      <c r="K2542" s="3" t="s">
        <v>31</v>
      </c>
    </row>
    <row r="2543" spans="1:11" ht="42" customHeight="1">
      <c r="A2543" s="2" t="s">
        <v>6124</v>
      </c>
      <c r="B2543" s="2" t="s">
        <v>6125</v>
      </c>
      <c r="C2543" s="2" t="s">
        <v>54</v>
      </c>
      <c r="D2543" s="2" t="s">
        <v>55</v>
      </c>
      <c r="E2543" s="5">
        <v>-27650</v>
      </c>
      <c r="F2543" s="3" t="s">
        <v>237</v>
      </c>
      <c r="G2543" s="3" t="s">
        <v>104</v>
      </c>
      <c r="H2543" s="2" t="s">
        <v>29</v>
      </c>
      <c r="I2543" s="2" t="s">
        <v>6126</v>
      </c>
      <c r="J2543" s="3" t="str">
        <f>HYPERLINK("https://www.boe.es/gazeta/dias/1824/04/17/pdfs/GMD-1824-50.pdf#page=1","Abrir facsímil")</f>
        <v>Abrir facsímil</v>
      </c>
      <c r="K2543" s="3" t="s">
        <v>31</v>
      </c>
    </row>
    <row r="2544" spans="1:11" ht="42" customHeight="1">
      <c r="A2544" s="2" t="s">
        <v>6124</v>
      </c>
      <c r="B2544" s="2" t="s">
        <v>6125</v>
      </c>
      <c r="C2544" s="2" t="s">
        <v>54</v>
      </c>
      <c r="D2544" s="2" t="s">
        <v>55</v>
      </c>
      <c r="E2544" s="5">
        <v>-27647</v>
      </c>
      <c r="F2544" s="3" t="s">
        <v>498</v>
      </c>
      <c r="G2544" s="3" t="s">
        <v>104</v>
      </c>
      <c r="H2544" s="2" t="s">
        <v>29</v>
      </c>
      <c r="I2544" s="2" t="s">
        <v>6127</v>
      </c>
      <c r="J2544" s="3" t="str">
        <f>HYPERLINK("https://www.boe.es/gazeta/dias/1824/04/20/pdfs/GMD-1824-51.pdf#page=1","Abrir facsímil")</f>
        <v>Abrir facsímil</v>
      </c>
      <c r="K2544" s="3" t="s">
        <v>31</v>
      </c>
    </row>
    <row r="2545" spans="1:11" ht="42" customHeight="1">
      <c r="A2545" s="2" t="s">
        <v>6124</v>
      </c>
      <c r="B2545" s="2" t="s">
        <v>6125</v>
      </c>
      <c r="C2545" s="2" t="s">
        <v>54</v>
      </c>
      <c r="D2545" s="2" t="s">
        <v>55</v>
      </c>
      <c r="E2545" s="5">
        <v>-27512</v>
      </c>
      <c r="F2545" s="3" t="s">
        <v>36</v>
      </c>
      <c r="G2545" s="3" t="s">
        <v>90</v>
      </c>
      <c r="H2545" s="2" t="s">
        <v>29</v>
      </c>
      <c r="I2545" s="2" t="s">
        <v>6128</v>
      </c>
      <c r="J2545" s="3" t="str">
        <f>HYPERLINK("https://www.boe.es/gazeta/dias/1824/09/02/pdfs/GMD-1824-113.pdf#page=2","Abrir facsímil")</f>
        <v>Abrir facsímil</v>
      </c>
      <c r="K2545" s="3" t="s">
        <v>31</v>
      </c>
    </row>
    <row r="2546" spans="1:11" ht="42" customHeight="1">
      <c r="A2546" s="2" t="s">
        <v>6129</v>
      </c>
      <c r="B2546" s="2" t="s">
        <v>6130</v>
      </c>
      <c r="C2546" s="2" t="s">
        <v>54</v>
      </c>
      <c r="D2546" s="2" t="s">
        <v>55</v>
      </c>
      <c r="E2546" s="5">
        <v>-27400</v>
      </c>
      <c r="F2546" s="3" t="s">
        <v>108</v>
      </c>
      <c r="G2546" s="3" t="s">
        <v>28</v>
      </c>
      <c r="H2546" s="2" t="s">
        <v>29</v>
      </c>
      <c r="I2546" s="2" t="s">
        <v>6131</v>
      </c>
      <c r="J2546" s="3" t="str">
        <f>HYPERLINK("https://www.boe.es/gazeta/dias/1824/12/23/pdfs/GMD-1824-161.pdf#page=4","Abrir facsímil")</f>
        <v>Abrir facsímil</v>
      </c>
      <c r="K2546" s="3" t="s">
        <v>31</v>
      </c>
    </row>
    <row r="2547" spans="1:11" ht="42" customHeight="1">
      <c r="A2547" s="2" t="s">
        <v>6132</v>
      </c>
      <c r="B2547" s="2" t="s">
        <v>6132</v>
      </c>
      <c r="C2547" s="2" t="s">
        <v>54</v>
      </c>
      <c r="D2547" s="2" t="s">
        <v>55</v>
      </c>
      <c r="E2547" s="5">
        <v>-27409</v>
      </c>
      <c r="F2547" s="3" t="s">
        <v>85</v>
      </c>
      <c r="G2547" s="3" t="s">
        <v>28</v>
      </c>
      <c r="H2547" s="2" t="s">
        <v>29</v>
      </c>
      <c r="I2547" s="2" t="s">
        <v>6133</v>
      </c>
      <c r="J2547" s="3" t="str">
        <f>HYPERLINK("https://www.boe.es/gazeta/dias/1824/12/14/pdfs/GMD-1824-157.pdf#page=4","Abrir facsímil")</f>
        <v>Abrir facsímil</v>
      </c>
      <c r="K2547" s="3" t="s">
        <v>31</v>
      </c>
    </row>
    <row r="2548" spans="1:11" ht="42" customHeight="1">
      <c r="A2548" s="2" t="s">
        <v>6134</v>
      </c>
      <c r="B2548" s="2" t="s">
        <v>6135</v>
      </c>
      <c r="C2548" s="2" t="s">
        <v>17</v>
      </c>
      <c r="D2548" s="2" t="s">
        <v>18</v>
      </c>
      <c r="E2548" s="5">
        <v>-27435</v>
      </c>
      <c r="F2548" s="3" t="s">
        <v>19</v>
      </c>
      <c r="G2548" s="3" t="s">
        <v>20</v>
      </c>
      <c r="H2548" s="2" t="s">
        <v>29</v>
      </c>
      <c r="I2548" s="2" t="s">
        <v>6136</v>
      </c>
      <c r="J2548" s="3" t="str">
        <f>HYPERLINK("https://www.boe.es/gazeta/dias/1824/11/18/pdfs/GMD-1824-146.pdf#page=2","Abrir facsímil")</f>
        <v>Abrir facsímil</v>
      </c>
      <c r="K2548" s="3" t="s">
        <v>31</v>
      </c>
    </row>
    <row r="2549" spans="1:11" ht="42" customHeight="1">
      <c r="A2549" s="2" t="s">
        <v>6137</v>
      </c>
      <c r="B2549" s="2" t="s">
        <v>6137</v>
      </c>
      <c r="C2549" s="2" t="s">
        <v>54</v>
      </c>
      <c r="D2549" s="2" t="s">
        <v>55</v>
      </c>
      <c r="E2549" s="5">
        <v>-27608</v>
      </c>
      <c r="F2549" s="3" t="s">
        <v>375</v>
      </c>
      <c r="G2549" s="3" t="s">
        <v>37</v>
      </c>
      <c r="H2549" s="2" t="s">
        <v>29</v>
      </c>
      <c r="I2549" s="2" t="s">
        <v>6138</v>
      </c>
      <c r="J2549" s="3" t="str">
        <f>HYPERLINK("https://www.boe.es/gazeta/dias/1824/05/29/pdfs/GMD-1824-69.pdf#page=3","Abrir facsímil")</f>
        <v>Abrir facsímil</v>
      </c>
      <c r="K2549" s="3" t="s">
        <v>31</v>
      </c>
    </row>
    <row r="2550" spans="1:11" ht="42" customHeight="1">
      <c r="A2550" s="2" t="s">
        <v>6139</v>
      </c>
      <c r="B2550" s="2" t="s">
        <v>6139</v>
      </c>
      <c r="C2550" s="2" t="s">
        <v>54</v>
      </c>
      <c r="D2550" s="2" t="s">
        <v>55</v>
      </c>
      <c r="E2550" s="5">
        <v>-27608</v>
      </c>
      <c r="F2550" s="3" t="s">
        <v>375</v>
      </c>
      <c r="G2550" s="3" t="s">
        <v>28</v>
      </c>
      <c r="H2550" s="2" t="s">
        <v>29</v>
      </c>
      <c r="I2550" s="2" t="s">
        <v>6140</v>
      </c>
      <c r="J2550" s="3" t="str">
        <f>HYPERLINK("https://www.boe.es/gazeta/dias/1824/05/29/pdfs/GMD-1824-69.pdf#page=4","Abrir facsímil")</f>
        <v>Abrir facsímil</v>
      </c>
      <c r="K2550" s="3" t="s">
        <v>31</v>
      </c>
    </row>
    <row r="2551" spans="1:11" ht="42" customHeight="1">
      <c r="A2551" s="2" t="s">
        <v>6141</v>
      </c>
      <c r="B2551" s="2" t="s">
        <v>6142</v>
      </c>
      <c r="C2551" s="2" t="s">
        <v>26</v>
      </c>
      <c r="D2551" s="2" t="s">
        <v>18</v>
      </c>
      <c r="E2551" s="5">
        <v>-27393</v>
      </c>
      <c r="F2551" s="3" t="s">
        <v>148</v>
      </c>
      <c r="G2551" s="3" t="s">
        <v>37</v>
      </c>
      <c r="H2551" s="2" t="s">
        <v>29</v>
      </c>
      <c r="I2551" s="2" t="s">
        <v>6143</v>
      </c>
      <c r="J2551" s="3" t="str">
        <f>HYPERLINK("https://www.boe.es/gazeta/dias/1824/12/30/pdfs/GMD-1824-164.pdf#page=3","Abrir facsímil")</f>
        <v>Abrir facsímil</v>
      </c>
      <c r="K2551" s="3" t="s">
        <v>31</v>
      </c>
    </row>
    <row r="2552" spans="1:11" ht="42" customHeight="1">
      <c r="A2552" s="2" t="s">
        <v>6144</v>
      </c>
      <c r="B2552" s="2" t="s">
        <v>6145</v>
      </c>
      <c r="C2552" s="2" t="s">
        <v>54</v>
      </c>
      <c r="D2552" s="2" t="s">
        <v>55</v>
      </c>
      <c r="E2552" s="5">
        <v>-27416</v>
      </c>
      <c r="F2552" s="3" t="s">
        <v>115</v>
      </c>
      <c r="G2552" s="3" t="s">
        <v>37</v>
      </c>
      <c r="H2552" s="2" t="s">
        <v>29</v>
      </c>
      <c r="I2552" s="2" t="s">
        <v>6146</v>
      </c>
      <c r="J2552" s="3" t="str">
        <f>HYPERLINK("https://www.boe.es/gazeta/dias/1824/12/07/pdfs/GMD-1824-154.pdf#page=3","Abrir facsímil")</f>
        <v>Abrir facsímil</v>
      </c>
      <c r="K2552" s="3" t="s">
        <v>31</v>
      </c>
    </row>
    <row r="2553" spans="1:11" ht="42" customHeight="1">
      <c r="A2553" s="2" t="s">
        <v>6147</v>
      </c>
      <c r="B2553" s="2" t="s">
        <v>6148</v>
      </c>
      <c r="C2553" s="2" t="s">
        <v>54</v>
      </c>
      <c r="D2553" s="2" t="s">
        <v>55</v>
      </c>
      <c r="E2553" s="5">
        <v>-27643</v>
      </c>
      <c r="F2553" s="3" t="s">
        <v>77</v>
      </c>
      <c r="G2553" s="3" t="s">
        <v>104</v>
      </c>
      <c r="H2553" s="2" t="s">
        <v>29</v>
      </c>
      <c r="I2553" s="2" t="s">
        <v>6149</v>
      </c>
      <c r="J2553" s="3" t="str">
        <f>HYPERLINK("https://www.boe.es/gazeta/dias/1824/04/24/pdfs/GMD-1824-53.pdf#page=1","Abrir facsímil")</f>
        <v>Abrir facsímil</v>
      </c>
      <c r="K2553" s="3" t="s">
        <v>31</v>
      </c>
    </row>
    <row r="2554" spans="1:11" ht="42" customHeight="1">
      <c r="A2554" s="2" t="s">
        <v>6150</v>
      </c>
      <c r="B2554" s="2" t="s">
        <v>6151</v>
      </c>
      <c r="C2554" s="2" t="s">
        <v>54</v>
      </c>
      <c r="D2554" s="2" t="s">
        <v>55</v>
      </c>
      <c r="E2554" s="5">
        <v>-27631</v>
      </c>
      <c r="F2554" s="3" t="s">
        <v>322</v>
      </c>
      <c r="G2554" s="3" t="s">
        <v>28</v>
      </c>
      <c r="H2554" s="2" t="s">
        <v>29</v>
      </c>
      <c r="I2554" s="2" t="s">
        <v>6152</v>
      </c>
      <c r="J2554" s="3" t="str">
        <f>HYPERLINK("https://www.boe.es/gazeta/dias/1824/05/06/pdfs/GMD-1824-58.pdf#page=4","Abrir facsímil")</f>
        <v>Abrir facsímil</v>
      </c>
      <c r="K2554" s="3" t="s">
        <v>31</v>
      </c>
    </row>
    <row r="2555" spans="1:11" ht="42" customHeight="1">
      <c r="A2555" s="2" t="s">
        <v>6153</v>
      </c>
      <c r="B2555" s="2" t="s">
        <v>6154</v>
      </c>
      <c r="C2555" s="2" t="s">
        <v>54</v>
      </c>
      <c r="D2555" s="2" t="s">
        <v>55</v>
      </c>
      <c r="E2555" s="5">
        <v>-27430</v>
      </c>
      <c r="F2555" s="3" t="s">
        <v>699</v>
      </c>
      <c r="G2555" s="3" t="s">
        <v>28</v>
      </c>
      <c r="H2555" s="2" t="s">
        <v>21</v>
      </c>
      <c r="I2555" s="2" t="s">
        <v>6155</v>
      </c>
      <c r="J2555" s="3" t="str">
        <f>HYPERLINK("https://www.boe.es/gazeta/dias/1824/11/23/pdfs/GMD-1824-148.pdf#page=4","Abrir facsímil")</f>
        <v>Abrir facsímil</v>
      </c>
      <c r="K2555" s="3" t="s">
        <v>23</v>
      </c>
    </row>
    <row r="2556" spans="1:11" ht="42" customHeight="1">
      <c r="A2556" s="2" t="s">
        <v>6156</v>
      </c>
      <c r="B2556" s="2" t="s">
        <v>6157</v>
      </c>
      <c r="C2556" s="2" t="s">
        <v>54</v>
      </c>
      <c r="D2556" s="2" t="s">
        <v>55</v>
      </c>
      <c r="E2556" s="5">
        <v>-27489</v>
      </c>
      <c r="F2556" s="3" t="s">
        <v>59</v>
      </c>
      <c r="G2556" s="3" t="s">
        <v>28</v>
      </c>
      <c r="H2556" s="2" t="s">
        <v>29</v>
      </c>
      <c r="I2556" s="2" t="s">
        <v>6158</v>
      </c>
      <c r="J2556" s="3" t="str">
        <f>HYPERLINK("https://www.boe.es/gazeta/dias/1824/09/25/pdfs/GMD-1824-123.pdf#page=4","Abrir facsímil")</f>
        <v>Abrir facsímil</v>
      </c>
      <c r="K2556" s="3" t="s">
        <v>31</v>
      </c>
    </row>
    <row r="2557" spans="1:11" ht="42" customHeight="1">
      <c r="A2557" s="2" t="s">
        <v>6159</v>
      </c>
      <c r="B2557" s="2" t="s">
        <v>6160</v>
      </c>
      <c r="C2557" s="2" t="s">
        <v>34</v>
      </c>
      <c r="D2557" s="2" t="s">
        <v>35</v>
      </c>
      <c r="E2557" s="5">
        <v>-27699</v>
      </c>
      <c r="F2557" s="3" t="s">
        <v>189</v>
      </c>
      <c r="G2557" s="3" t="s">
        <v>104</v>
      </c>
      <c r="H2557" s="2" t="s">
        <v>29</v>
      </c>
      <c r="I2557" s="2" t="s">
        <v>6161</v>
      </c>
      <c r="J2557" s="3" t="str">
        <f>HYPERLINK("https://www.boe.es/gazeta/dias/1824/02/28/pdfs/GMD-1824-27.pdf#page=1","Abrir facsímil")</f>
        <v>Abrir facsímil</v>
      </c>
      <c r="K2557" s="3" t="s">
        <v>31</v>
      </c>
    </row>
    <row r="2558" spans="1:11" ht="42" customHeight="1">
      <c r="A2558" s="2" t="s">
        <v>6162</v>
      </c>
      <c r="B2558" s="2" t="s">
        <v>6163</v>
      </c>
      <c r="C2558" s="2" t="s">
        <v>155</v>
      </c>
      <c r="D2558" s="2" t="s">
        <v>18</v>
      </c>
      <c r="E2558" s="5">
        <v>-27605</v>
      </c>
      <c r="F2558" s="3" t="s">
        <v>1168</v>
      </c>
      <c r="G2558" s="3" t="s">
        <v>37</v>
      </c>
      <c r="H2558" s="2" t="s">
        <v>29</v>
      </c>
      <c r="I2558" s="2" t="s">
        <v>6164</v>
      </c>
      <c r="J2558" s="3" t="str">
        <f>HYPERLINK("https://www.boe.es/gazeta/dias/1824/06/01/pdfs/GMD-1824-70.pdf#page=3","Abrir facsímil")</f>
        <v>Abrir facsímil</v>
      </c>
      <c r="K2558" s="3" t="s">
        <v>31</v>
      </c>
    </row>
    <row r="2559" spans="1:11" ht="42" customHeight="1">
      <c r="A2559" s="2" t="s">
        <v>6165</v>
      </c>
      <c r="B2559" s="2" t="s">
        <v>6166</v>
      </c>
      <c r="C2559" s="2" t="s">
        <v>54</v>
      </c>
      <c r="D2559" s="2" t="s">
        <v>55</v>
      </c>
      <c r="E2559" s="5">
        <v>-27428</v>
      </c>
      <c r="F2559" s="3" t="s">
        <v>81</v>
      </c>
      <c r="G2559" s="3" t="s">
        <v>37</v>
      </c>
      <c r="H2559" s="2" t="s">
        <v>29</v>
      </c>
      <c r="I2559" s="2" t="s">
        <v>6167</v>
      </c>
      <c r="J2559" s="3" t="str">
        <f>HYPERLINK("https://www.boe.es/gazeta/dias/1824/11/25/pdfs/GMD-1824-149.pdf#page=3","Abrir facsímil")</f>
        <v>Abrir facsímil</v>
      </c>
      <c r="K2559" s="3" t="s">
        <v>31</v>
      </c>
    </row>
    <row r="2560" spans="1:11" ht="42" customHeight="1">
      <c r="A2560" s="2" t="s">
        <v>6168</v>
      </c>
      <c r="B2560" s="2" t="s">
        <v>6169</v>
      </c>
      <c r="C2560" s="2" t="s">
        <v>17</v>
      </c>
      <c r="D2560" s="2" t="s">
        <v>18</v>
      </c>
      <c r="E2560" s="5">
        <v>-27512</v>
      </c>
      <c r="F2560" s="3" t="s">
        <v>36</v>
      </c>
      <c r="G2560" s="3" t="s">
        <v>37</v>
      </c>
      <c r="H2560" s="2" t="s">
        <v>29</v>
      </c>
      <c r="I2560" s="2" t="s">
        <v>6170</v>
      </c>
      <c r="J2560" s="3" t="str">
        <f>HYPERLINK("https://www.boe.es/gazeta/dias/1824/09/02/pdfs/GMD-1824-113.pdf#page=3","Abrir facsímil")</f>
        <v>Abrir facsímil</v>
      </c>
      <c r="K2560" s="3" t="s">
        <v>31</v>
      </c>
    </row>
    <row r="2561" spans="1:11" ht="42" customHeight="1">
      <c r="A2561" s="2" t="s">
        <v>6171</v>
      </c>
      <c r="B2561" s="2" t="s">
        <v>6172</v>
      </c>
      <c r="C2561" s="2" t="s">
        <v>54</v>
      </c>
      <c r="D2561" s="2" t="s">
        <v>55</v>
      </c>
      <c r="E2561" s="5">
        <v>-27400</v>
      </c>
      <c r="F2561" s="3" t="s">
        <v>108</v>
      </c>
      <c r="G2561" s="3" t="s">
        <v>28</v>
      </c>
      <c r="H2561" s="2" t="s">
        <v>29</v>
      </c>
      <c r="I2561" s="2" t="s">
        <v>6173</v>
      </c>
      <c r="J2561" s="3" t="str">
        <f>HYPERLINK("https://www.boe.es/gazeta/dias/1824/12/23/pdfs/GMD-1824-161.pdf#page=4","Abrir facsímil")</f>
        <v>Abrir facsímil</v>
      </c>
      <c r="K2561" s="3" t="s">
        <v>31</v>
      </c>
    </row>
    <row r="2562" spans="1:11" ht="42" customHeight="1">
      <c r="A2562" s="2" t="s">
        <v>6174</v>
      </c>
      <c r="B2562" s="2" t="s">
        <v>6175</v>
      </c>
      <c r="C2562" s="2" t="s">
        <v>26</v>
      </c>
      <c r="D2562" s="2" t="s">
        <v>18</v>
      </c>
      <c r="E2562" s="5">
        <v>-27734</v>
      </c>
      <c r="F2562" s="3" t="s">
        <v>449</v>
      </c>
      <c r="G2562" s="3" t="s">
        <v>28</v>
      </c>
      <c r="H2562" s="2" t="s">
        <v>29</v>
      </c>
      <c r="I2562" s="2" t="s">
        <v>6176</v>
      </c>
      <c r="J2562" s="3" t="str">
        <f>HYPERLINK("https://www.boe.es/gazeta/dias/1824/01/24/pdfs/GMD-1824-11.pdf#page=4","Abrir facsímil")</f>
        <v>Abrir facsímil</v>
      </c>
      <c r="K2562" s="3" t="s">
        <v>31</v>
      </c>
    </row>
    <row r="2563" spans="1:11" ht="42" customHeight="1">
      <c r="A2563" s="2" t="s">
        <v>6177</v>
      </c>
      <c r="B2563" s="2" t="s">
        <v>6178</v>
      </c>
      <c r="C2563" s="2" t="s">
        <v>155</v>
      </c>
      <c r="D2563" s="2" t="s">
        <v>18</v>
      </c>
      <c r="E2563" s="5">
        <v>-27745</v>
      </c>
      <c r="F2563" s="3" t="s">
        <v>1104</v>
      </c>
      <c r="G2563" s="3" t="s">
        <v>3584</v>
      </c>
      <c r="H2563" s="2" t="s">
        <v>29</v>
      </c>
      <c r="I2563" s="2" t="s">
        <v>6179</v>
      </c>
      <c r="J2563" s="3" t="str">
        <f>HYPERLINK("https://www.boe.es/gazeta/dias/1824/01/13/pdfs/GMD-1824-6.pdf#page=2","Abrir facsímil")</f>
        <v>Abrir facsímil</v>
      </c>
      <c r="K2563" s="3" t="s">
        <v>31</v>
      </c>
    </row>
    <row r="2564" spans="1:11" ht="42" customHeight="1">
      <c r="A2564" s="2" t="s">
        <v>6180</v>
      </c>
      <c r="B2564" s="2" t="s">
        <v>6181</v>
      </c>
      <c r="C2564" s="2" t="s">
        <v>54</v>
      </c>
      <c r="D2564" s="2" t="s">
        <v>55</v>
      </c>
      <c r="E2564" s="5">
        <v>-27493</v>
      </c>
      <c r="F2564" s="3" t="s">
        <v>63</v>
      </c>
      <c r="G2564" s="3" t="s">
        <v>64</v>
      </c>
      <c r="H2564" s="2" t="s">
        <v>29</v>
      </c>
      <c r="I2564" s="2" t="s">
        <v>6182</v>
      </c>
      <c r="J2564" s="3" t="str">
        <f>HYPERLINK("https://www.boe.es/gazeta/dias/1824/09/21/pdfs/GMD-1824-121.pdf#page=3","Abrir facsímil")</f>
        <v>Abrir facsímil</v>
      </c>
      <c r="K2564" s="3" t="s">
        <v>31</v>
      </c>
    </row>
    <row r="2565" spans="1:11" ht="42" customHeight="1">
      <c r="A2565" s="2" t="s">
        <v>6183</v>
      </c>
      <c r="B2565" s="2" t="s">
        <v>6184</v>
      </c>
      <c r="C2565" s="2" t="s">
        <v>54</v>
      </c>
      <c r="D2565" s="2" t="s">
        <v>55</v>
      </c>
      <c r="E2565" s="5">
        <v>-27486</v>
      </c>
      <c r="F2565" s="3" t="s">
        <v>160</v>
      </c>
      <c r="G2565" s="3" t="s">
        <v>28</v>
      </c>
      <c r="H2565" s="2" t="s">
        <v>29</v>
      </c>
      <c r="I2565" s="2" t="s">
        <v>6185</v>
      </c>
      <c r="J2565" s="3" t="str">
        <f>HYPERLINK("https://www.boe.es/gazeta/dias/1824/09/28/pdfs/GMD-1824-124.pdf#page=4","Abrir facsímil")</f>
        <v>Abrir facsímil</v>
      </c>
      <c r="K2565" s="3" t="s">
        <v>31</v>
      </c>
    </row>
    <row r="2566" spans="1:11" ht="42" customHeight="1">
      <c r="A2566" s="2" t="s">
        <v>6186</v>
      </c>
      <c r="B2566" s="2" t="s">
        <v>6187</v>
      </c>
      <c r="C2566" s="2" t="s">
        <v>17</v>
      </c>
      <c r="D2566" s="2" t="s">
        <v>18</v>
      </c>
      <c r="E2566" s="5">
        <v>-27689</v>
      </c>
      <c r="F2566" s="3" t="s">
        <v>200</v>
      </c>
      <c r="G2566" s="3" t="s">
        <v>28</v>
      </c>
      <c r="H2566" s="2" t="s">
        <v>29</v>
      </c>
      <c r="I2566" s="2" t="s">
        <v>6188</v>
      </c>
      <c r="J2566" s="3" t="str">
        <f>HYPERLINK("https://www.boe.es/gazeta/dias/1824/03/09/pdfs/GMD-1824-31.pdf#page=4","Abrir facsímil")</f>
        <v>Abrir facsímil</v>
      </c>
      <c r="K2566" s="3" t="s">
        <v>31</v>
      </c>
    </row>
    <row r="2567" spans="1:11" ht="42" customHeight="1">
      <c r="A2567" s="2" t="s">
        <v>6189</v>
      </c>
      <c r="B2567" s="2" t="s">
        <v>6190</v>
      </c>
      <c r="C2567" s="2" t="s">
        <v>26</v>
      </c>
      <c r="D2567" s="2" t="s">
        <v>18</v>
      </c>
      <c r="E2567" s="5">
        <v>-27393</v>
      </c>
      <c r="F2567" s="3" t="s">
        <v>148</v>
      </c>
      <c r="G2567" s="3" t="s">
        <v>37</v>
      </c>
      <c r="H2567" s="2" t="s">
        <v>29</v>
      </c>
      <c r="I2567" s="2" t="s">
        <v>6191</v>
      </c>
      <c r="J2567" s="3" t="str">
        <f>HYPERLINK("https://www.boe.es/gazeta/dias/1824/12/30/pdfs/GMD-1824-164.pdf#page=3","Abrir facsímil")</f>
        <v>Abrir facsímil</v>
      </c>
      <c r="K2567" s="3" t="s">
        <v>31</v>
      </c>
    </row>
    <row r="2568" spans="1:11" ht="42" customHeight="1">
      <c r="A2568" s="2" t="s">
        <v>6192</v>
      </c>
      <c r="B2568" s="2" t="s">
        <v>6193</v>
      </c>
      <c r="C2568" s="2" t="s">
        <v>54</v>
      </c>
      <c r="D2568" s="2" t="s">
        <v>55</v>
      </c>
      <c r="E2568" s="5">
        <v>-27416</v>
      </c>
      <c r="F2568" s="3" t="s">
        <v>115</v>
      </c>
      <c r="G2568" s="3" t="s">
        <v>37</v>
      </c>
      <c r="H2568" s="2" t="s">
        <v>29</v>
      </c>
      <c r="I2568" s="2" t="s">
        <v>6194</v>
      </c>
      <c r="J2568" s="3" t="str">
        <f>HYPERLINK("https://www.boe.es/gazeta/dias/1824/12/07/pdfs/GMD-1824-154.pdf#page=3","Abrir facsímil")</f>
        <v>Abrir facsímil</v>
      </c>
      <c r="K2568" s="3" t="s">
        <v>31</v>
      </c>
    </row>
    <row r="2569" spans="1:11" ht="42" customHeight="1">
      <c r="A2569" s="2" t="s">
        <v>6192</v>
      </c>
      <c r="B2569" s="2" t="s">
        <v>6193</v>
      </c>
      <c r="C2569" s="2" t="s">
        <v>54</v>
      </c>
      <c r="D2569" s="2" t="s">
        <v>55</v>
      </c>
      <c r="E2569" s="5">
        <v>-27409</v>
      </c>
      <c r="F2569" s="3" t="s">
        <v>85</v>
      </c>
      <c r="G2569" s="3" t="s">
        <v>28</v>
      </c>
      <c r="H2569" s="2" t="s">
        <v>29</v>
      </c>
      <c r="I2569" s="2" t="s">
        <v>6195</v>
      </c>
      <c r="J2569" s="3" t="str">
        <f>HYPERLINK("https://www.boe.es/gazeta/dias/1824/12/14/pdfs/GMD-1824-157.pdf#page=4","Abrir facsímil")</f>
        <v>Abrir facsímil</v>
      </c>
      <c r="K2569" s="3" t="s">
        <v>31</v>
      </c>
    </row>
    <row r="2570" spans="1:11" ht="42" customHeight="1">
      <c r="A2570" s="2" t="s">
        <v>6196</v>
      </c>
      <c r="B2570" s="2" t="s">
        <v>6197</v>
      </c>
      <c r="C2570" s="2" t="s">
        <v>17</v>
      </c>
      <c r="D2570" s="2" t="s">
        <v>18</v>
      </c>
      <c r="E2570" s="5">
        <v>-27493</v>
      </c>
      <c r="F2570" s="3" t="s">
        <v>63</v>
      </c>
      <c r="G2570" s="3" t="s">
        <v>64</v>
      </c>
      <c r="H2570" s="2" t="s">
        <v>29</v>
      </c>
      <c r="I2570" s="2" t="s">
        <v>6198</v>
      </c>
      <c r="J2570" s="3" t="str">
        <f>HYPERLINK("https://www.boe.es/gazeta/dias/1824/09/21/pdfs/GMD-1824-121.pdf#page=3","Abrir facsímil")</f>
        <v>Abrir facsímil</v>
      </c>
      <c r="K2570" s="3" t="s">
        <v>31</v>
      </c>
    </row>
    <row r="2571" spans="1:11" ht="42" customHeight="1">
      <c r="A2571" s="2" t="s">
        <v>6199</v>
      </c>
      <c r="B2571" s="2" t="s">
        <v>6200</v>
      </c>
      <c r="C2571" s="2" t="s">
        <v>54</v>
      </c>
      <c r="D2571" s="2" t="s">
        <v>55</v>
      </c>
      <c r="E2571" s="5">
        <v>-27493</v>
      </c>
      <c r="F2571" s="3" t="s">
        <v>63</v>
      </c>
      <c r="G2571" s="3" t="s">
        <v>64</v>
      </c>
      <c r="H2571" s="2" t="s">
        <v>29</v>
      </c>
      <c r="I2571" s="2" t="s">
        <v>6201</v>
      </c>
      <c r="J2571" s="3" t="str">
        <f>HYPERLINK("https://www.boe.es/gazeta/dias/1824/09/21/pdfs/GMD-1824-121.pdf#page=3","Abrir facsímil")</f>
        <v>Abrir facsímil</v>
      </c>
      <c r="K2571" s="3" t="s">
        <v>31</v>
      </c>
    </row>
    <row r="2572" spans="1:11" ht="42" customHeight="1">
      <c r="A2572" s="2" t="s">
        <v>6202</v>
      </c>
      <c r="B2572" s="2" t="s">
        <v>6203</v>
      </c>
      <c r="C2572" s="2" t="s">
        <v>54</v>
      </c>
      <c r="D2572" s="2" t="s">
        <v>55</v>
      </c>
      <c r="E2572" s="5">
        <v>-27440</v>
      </c>
      <c r="F2572" s="3" t="s">
        <v>127</v>
      </c>
      <c r="G2572" s="3" t="s">
        <v>128</v>
      </c>
      <c r="H2572" s="2" t="s">
        <v>29</v>
      </c>
      <c r="I2572" s="2" t="s">
        <v>6204</v>
      </c>
      <c r="J2572" s="3" t="str">
        <f>HYPERLINK("https://www.boe.es/gazeta/dias/1824/11/13/pdfs/GMD-1824-144.pdf#page=3","Abrir facsímil")</f>
        <v>Abrir facsímil</v>
      </c>
      <c r="K2572" s="3" t="s">
        <v>31</v>
      </c>
    </row>
    <row r="2573" spans="1:11" ht="42" customHeight="1">
      <c r="A2573" s="2" t="s">
        <v>6205</v>
      </c>
      <c r="B2573" s="2" t="s">
        <v>6206</v>
      </c>
      <c r="C2573" s="2" t="s">
        <v>54</v>
      </c>
      <c r="D2573" s="2" t="s">
        <v>55</v>
      </c>
      <c r="E2573" s="5">
        <v>-27463</v>
      </c>
      <c r="F2573" s="3" t="s">
        <v>409</v>
      </c>
      <c r="G2573" s="3" t="s">
        <v>28</v>
      </c>
      <c r="H2573" s="2" t="s">
        <v>29</v>
      </c>
      <c r="I2573" s="2" t="s">
        <v>6207</v>
      </c>
      <c r="J2573" s="3" t="str">
        <f>HYPERLINK("https://www.boe.es/gazeta/dias/1824/10/21/pdfs/GMD-1824-134.pdf#page=4","Abrir facsímil")</f>
        <v>Abrir facsímil</v>
      </c>
      <c r="K2573" s="3" t="s">
        <v>31</v>
      </c>
    </row>
    <row r="2574" spans="1:11" ht="42" customHeight="1">
      <c r="A2574" s="2" t="s">
        <v>6208</v>
      </c>
      <c r="B2574" s="2" t="s">
        <v>6209</v>
      </c>
      <c r="C2574" s="2" t="s">
        <v>301</v>
      </c>
      <c r="D2574" s="2" t="s">
        <v>18</v>
      </c>
      <c r="E2574" s="5">
        <v>-27666</v>
      </c>
      <c r="F2574" s="3" t="s">
        <v>1605</v>
      </c>
      <c r="G2574" s="3" t="s">
        <v>28</v>
      </c>
      <c r="H2574" s="2" t="s">
        <v>29</v>
      </c>
      <c r="I2574" s="2" t="s">
        <v>6210</v>
      </c>
      <c r="J2574" s="3" t="str">
        <f>HYPERLINK("https://www.boe.es/gazeta/dias/1824/04/01/pdfs/GMD-1824-43.pdf#page=4","Abrir facsímil")</f>
        <v>Abrir facsímil</v>
      </c>
      <c r="K2574" s="3" t="s">
        <v>31</v>
      </c>
    </row>
    <row r="2575" spans="1:11" ht="42" customHeight="1">
      <c r="A2575" s="2" t="s">
        <v>6208</v>
      </c>
      <c r="B2575" s="2" t="s">
        <v>6209</v>
      </c>
      <c r="C2575" s="2" t="s">
        <v>301</v>
      </c>
      <c r="D2575" s="2" t="s">
        <v>18</v>
      </c>
      <c r="E2575" s="5">
        <v>-27650</v>
      </c>
      <c r="F2575" s="3" t="s">
        <v>237</v>
      </c>
      <c r="G2575" s="3" t="s">
        <v>104</v>
      </c>
      <c r="H2575" s="2" t="s">
        <v>29</v>
      </c>
      <c r="I2575" s="2" t="s">
        <v>6211</v>
      </c>
      <c r="J2575" s="3" t="str">
        <f>HYPERLINK("https://www.boe.es/gazeta/dias/1824/04/17/pdfs/GMD-1824-50.pdf#page=1","Abrir facsímil")</f>
        <v>Abrir facsímil</v>
      </c>
      <c r="K2575" s="3" t="s">
        <v>31</v>
      </c>
    </row>
    <row r="2576" spans="1:11" ht="42" customHeight="1">
      <c r="A2576" s="2" t="s">
        <v>6212</v>
      </c>
      <c r="B2576" s="2" t="s">
        <v>6213</v>
      </c>
      <c r="C2576" s="2" t="s">
        <v>26</v>
      </c>
      <c r="D2576" s="2" t="s">
        <v>18</v>
      </c>
      <c r="E2576" s="5">
        <v>-27463</v>
      </c>
      <c r="F2576" s="3" t="s">
        <v>409</v>
      </c>
      <c r="G2576" s="3" t="s">
        <v>28</v>
      </c>
      <c r="H2576" s="2" t="s">
        <v>29</v>
      </c>
      <c r="I2576" s="2" t="s">
        <v>6214</v>
      </c>
      <c r="J2576" s="3" t="str">
        <f>HYPERLINK("https://www.boe.es/gazeta/dias/1824/10/21/pdfs/GMD-1824-134.pdf#page=4","Abrir facsímil")</f>
        <v>Abrir facsímil</v>
      </c>
      <c r="K2576" s="3" t="s">
        <v>31</v>
      </c>
    </row>
    <row r="2577" spans="1:11" ht="42" customHeight="1">
      <c r="A2577" s="2" t="s">
        <v>6215</v>
      </c>
      <c r="B2577" s="2" t="s">
        <v>6216</v>
      </c>
      <c r="C2577" s="2" t="s">
        <v>17</v>
      </c>
      <c r="D2577" s="2" t="s">
        <v>18</v>
      </c>
      <c r="E2577" s="5">
        <v>-27575</v>
      </c>
      <c r="F2577" s="3" t="s">
        <v>261</v>
      </c>
      <c r="G2577" s="3" t="s">
        <v>90</v>
      </c>
      <c r="H2577" s="2" t="s">
        <v>21</v>
      </c>
      <c r="I2577" s="2" t="s">
        <v>6217</v>
      </c>
      <c r="J2577" s="3" t="str">
        <f>HYPERLINK("https://www.boe.es/gazeta/dias/1824/07/01/pdfs/GMD-1824-83.pdf#page=2","Abrir facsímil")</f>
        <v>Abrir facsímil</v>
      </c>
      <c r="K2577" s="3" t="s">
        <v>23</v>
      </c>
    </row>
    <row r="2578" spans="1:11" ht="42" customHeight="1">
      <c r="A2578" s="2" t="s">
        <v>6218</v>
      </c>
      <c r="B2578" s="2" t="s">
        <v>6219</v>
      </c>
      <c r="C2578" s="2" t="s">
        <v>301</v>
      </c>
      <c r="D2578" s="2" t="s">
        <v>18</v>
      </c>
      <c r="E2578" s="5">
        <v>-27612</v>
      </c>
      <c r="F2578" s="3" t="s">
        <v>1383</v>
      </c>
      <c r="G2578" s="3" t="s">
        <v>104</v>
      </c>
      <c r="H2578" s="2" t="s">
        <v>29</v>
      </c>
      <c r="I2578" s="2" t="s">
        <v>6220</v>
      </c>
      <c r="J2578" s="3" t="str">
        <f>HYPERLINK("https://www.boe.es/gazeta/dias/1824/05/25/pdfs/GMD-1824-67.pdf#page=1","Abrir facsímil")</f>
        <v>Abrir facsímil</v>
      </c>
      <c r="K2578" s="3" t="s">
        <v>31</v>
      </c>
    </row>
    <row r="2579" spans="1:11" ht="42" customHeight="1">
      <c r="A2579" s="2" t="s">
        <v>6218</v>
      </c>
      <c r="B2579" s="2" t="s">
        <v>6219</v>
      </c>
      <c r="C2579" s="2" t="s">
        <v>34</v>
      </c>
      <c r="D2579" s="2" t="s">
        <v>35</v>
      </c>
      <c r="E2579" s="5">
        <v>-27575</v>
      </c>
      <c r="F2579" s="3" t="s">
        <v>261</v>
      </c>
      <c r="G2579" s="3" t="s">
        <v>90</v>
      </c>
      <c r="H2579" s="2" t="s">
        <v>29</v>
      </c>
      <c r="I2579" s="2" t="s">
        <v>6221</v>
      </c>
      <c r="J2579" s="3" t="str">
        <f>HYPERLINK("https://www.boe.es/gazeta/dias/1824/07/01/pdfs/GMD-1824-83.pdf#page=2","Abrir facsímil")</f>
        <v>Abrir facsímil</v>
      </c>
      <c r="K2579" s="3" t="s">
        <v>31</v>
      </c>
    </row>
    <row r="2580" spans="1:11" ht="42" customHeight="1">
      <c r="A2580" s="2" t="s">
        <v>6222</v>
      </c>
      <c r="B2580" s="2" t="s">
        <v>6223</v>
      </c>
      <c r="C2580" s="2" t="s">
        <v>17</v>
      </c>
      <c r="D2580" s="2" t="s">
        <v>18</v>
      </c>
      <c r="E2580" s="5">
        <v>-27409</v>
      </c>
      <c r="F2580" s="3" t="s">
        <v>85</v>
      </c>
      <c r="G2580" s="3" t="s">
        <v>28</v>
      </c>
      <c r="H2580" s="2" t="s">
        <v>29</v>
      </c>
      <c r="I2580" s="2" t="s">
        <v>6224</v>
      </c>
      <c r="J2580" s="3" t="str">
        <f>HYPERLINK("https://www.boe.es/gazeta/dias/1824/12/14/pdfs/GMD-1824-157.pdf#page=4","Abrir facsímil")</f>
        <v>Abrir facsímil</v>
      </c>
      <c r="K2580" s="3" t="s">
        <v>31</v>
      </c>
    </row>
    <row r="2581" spans="1:11" ht="42" customHeight="1">
      <c r="A2581" s="2" t="s">
        <v>6225</v>
      </c>
      <c r="B2581" s="2" t="s">
        <v>6226</v>
      </c>
      <c r="C2581" s="2" t="s">
        <v>34</v>
      </c>
      <c r="D2581" s="2" t="s">
        <v>35</v>
      </c>
      <c r="E2581" s="5">
        <v>-27454</v>
      </c>
      <c r="F2581" s="3" t="s">
        <v>318</v>
      </c>
      <c r="G2581" s="3" t="s">
        <v>90</v>
      </c>
      <c r="H2581" s="2" t="s">
        <v>29</v>
      </c>
      <c r="I2581" s="2" t="s">
        <v>6227</v>
      </c>
      <c r="J2581" s="3" t="str">
        <f>HYPERLINK("https://www.boe.es/gazeta/dias/1824/10/30/pdfs/GMD-1824-138.pdf#page=2","Abrir facsímil")</f>
        <v>Abrir facsímil</v>
      </c>
      <c r="K2581" s="3" t="s">
        <v>31</v>
      </c>
    </row>
    <row r="2582" spans="1:11" ht="42" customHeight="1">
      <c r="A2582" s="2" t="s">
        <v>6228</v>
      </c>
      <c r="B2582" s="2" t="s">
        <v>6229</v>
      </c>
      <c r="C2582" s="2" t="s">
        <v>54</v>
      </c>
      <c r="D2582" s="2" t="s">
        <v>55</v>
      </c>
      <c r="E2582" s="5">
        <v>-27409</v>
      </c>
      <c r="F2582" s="3" t="s">
        <v>85</v>
      </c>
      <c r="G2582" s="3" t="s">
        <v>28</v>
      </c>
      <c r="H2582" s="2" t="s">
        <v>29</v>
      </c>
      <c r="I2582" s="2" t="s">
        <v>6230</v>
      </c>
      <c r="J2582" s="3" t="str">
        <f>HYPERLINK("https://www.boe.es/gazeta/dias/1824/12/14/pdfs/GMD-1824-157.pdf#page=4","Abrir facsímil")</f>
        <v>Abrir facsímil</v>
      </c>
      <c r="K2582" s="3" t="s">
        <v>31</v>
      </c>
    </row>
    <row r="2583" spans="1:11" ht="42" customHeight="1">
      <c r="A2583" s="2" t="s">
        <v>6231</v>
      </c>
      <c r="B2583" s="2" t="s">
        <v>6232</v>
      </c>
      <c r="C2583" s="2" t="s">
        <v>54</v>
      </c>
      <c r="D2583" s="2" t="s">
        <v>55</v>
      </c>
      <c r="E2583" s="5">
        <v>-27626</v>
      </c>
      <c r="F2583" s="3" t="s">
        <v>2146</v>
      </c>
      <c r="G2583" s="3" t="s">
        <v>90</v>
      </c>
      <c r="H2583" s="2" t="s">
        <v>21</v>
      </c>
      <c r="I2583" s="2" t="s">
        <v>6233</v>
      </c>
      <c r="J2583" s="3" t="str">
        <f>HYPERLINK("https://www.boe.es/gazeta/dias/1824/05/11/pdfs/GMD-1824-60.pdf#page=2","Abrir facsímil")</f>
        <v>Abrir facsímil</v>
      </c>
      <c r="K2583" s="3" t="s">
        <v>23</v>
      </c>
    </row>
    <row r="2584" spans="1:11" ht="42" customHeight="1">
      <c r="A2584" s="2" t="s">
        <v>6234</v>
      </c>
      <c r="B2584" s="2" t="s">
        <v>6235</v>
      </c>
      <c r="C2584" s="2" t="s">
        <v>54</v>
      </c>
      <c r="D2584" s="2" t="s">
        <v>55</v>
      </c>
      <c r="E2584" s="5">
        <v>-27479</v>
      </c>
      <c r="F2584" s="3" t="s">
        <v>1723</v>
      </c>
      <c r="G2584" s="3" t="s">
        <v>104</v>
      </c>
      <c r="H2584" s="2" t="s">
        <v>21</v>
      </c>
      <c r="I2584" s="2" t="s">
        <v>6236</v>
      </c>
      <c r="J2584" s="3" t="str">
        <f>HYPERLINK("https://www.boe.es/gazeta/dias/1824/10/05/pdfs/GMD-1824-127.pdf#page=1","Abrir facsímil")</f>
        <v>Abrir facsímil</v>
      </c>
      <c r="K2584" s="3" t="s">
        <v>23</v>
      </c>
    </row>
    <row r="2585" spans="1:11" ht="42" customHeight="1">
      <c r="A2585" s="2" t="s">
        <v>6237</v>
      </c>
      <c r="B2585" s="2" t="s">
        <v>6237</v>
      </c>
      <c r="C2585" s="2" t="s">
        <v>301</v>
      </c>
      <c r="D2585" s="2" t="s">
        <v>18</v>
      </c>
      <c r="E2585" s="5">
        <v>-27638</v>
      </c>
      <c r="F2585" s="3" t="s">
        <v>456</v>
      </c>
      <c r="G2585" s="3" t="s">
        <v>37</v>
      </c>
      <c r="H2585" s="2" t="s">
        <v>29</v>
      </c>
      <c r="I2585" s="2" t="s">
        <v>6238</v>
      </c>
      <c r="J2585" s="3" t="str">
        <f>HYPERLINK("https://www.boe.es/gazeta/dias/1824/04/29/pdfs/GMD-1824-55.pdf#page=3","Abrir facsímil")</f>
        <v>Abrir facsímil</v>
      </c>
      <c r="K2585" s="3" t="s">
        <v>31</v>
      </c>
    </row>
    <row r="2586" spans="1:11" ht="42" customHeight="1">
      <c r="A2586" s="2" t="s">
        <v>6237</v>
      </c>
      <c r="B2586" s="2" t="s">
        <v>6237</v>
      </c>
      <c r="C2586" s="2" t="s">
        <v>54</v>
      </c>
      <c r="D2586" s="2" t="s">
        <v>55</v>
      </c>
      <c r="E2586" s="5">
        <v>-27517</v>
      </c>
      <c r="F2586" s="3" t="s">
        <v>173</v>
      </c>
      <c r="G2586" s="3" t="s">
        <v>2754</v>
      </c>
      <c r="H2586" s="2" t="s">
        <v>29</v>
      </c>
      <c r="I2586" s="2" t="s">
        <v>6239</v>
      </c>
      <c r="J2586" s="3" t="str">
        <f>HYPERLINK("https://www.boe.es/gazeta/dias/1824/08/28/pdfs/GMD-1824-110.pdf#page=1","Abrir facsímil")</f>
        <v>Abrir facsímil</v>
      </c>
      <c r="K2586" s="3" t="s">
        <v>31</v>
      </c>
    </row>
    <row r="2587" spans="1:11" ht="42" customHeight="1">
      <c r="A2587" s="2" t="s">
        <v>6240</v>
      </c>
      <c r="B2587" s="2" t="s">
        <v>6241</v>
      </c>
      <c r="C2587" s="2" t="s">
        <v>54</v>
      </c>
      <c r="D2587" s="2" t="s">
        <v>55</v>
      </c>
      <c r="E2587" s="5">
        <v>-27554</v>
      </c>
      <c r="F2587" s="3" t="s">
        <v>326</v>
      </c>
      <c r="G2587" s="3" t="s">
        <v>37</v>
      </c>
      <c r="H2587" s="2" t="s">
        <v>29</v>
      </c>
      <c r="I2587" s="2" t="s">
        <v>6242</v>
      </c>
      <c r="J2587" s="3" t="str">
        <f>HYPERLINK("https://www.boe.es/gazeta/dias/1824/07/22/pdfs/GMD-1824-92.pdf#page=3","Abrir facsímil")</f>
        <v>Abrir facsímil</v>
      </c>
      <c r="K2587" s="3" t="s">
        <v>31</v>
      </c>
    </row>
    <row r="2588" spans="1:11" ht="42" customHeight="1">
      <c r="A2588" s="2" t="s">
        <v>6243</v>
      </c>
      <c r="B2588" s="2" t="s">
        <v>6244</v>
      </c>
      <c r="C2588" s="2" t="s">
        <v>54</v>
      </c>
      <c r="D2588" s="2" t="s">
        <v>55</v>
      </c>
      <c r="E2588" s="5">
        <v>-27395</v>
      </c>
      <c r="F2588" s="3" t="s">
        <v>817</v>
      </c>
      <c r="G2588" s="3" t="s">
        <v>37</v>
      </c>
      <c r="H2588" s="2" t="s">
        <v>29</v>
      </c>
      <c r="I2588" s="2" t="s">
        <v>6245</v>
      </c>
      <c r="J2588" s="3" t="str">
        <f>HYPERLINK("https://www.boe.es/gazeta/dias/1824/12/28/pdfs/GMD-1824-163.pdf#page=3","Abrir facsímil")</f>
        <v>Abrir facsímil</v>
      </c>
      <c r="K2588" s="3" t="s">
        <v>31</v>
      </c>
    </row>
    <row r="2589" spans="1:11" ht="42" customHeight="1">
      <c r="A2589" s="2" t="s">
        <v>6246</v>
      </c>
      <c r="B2589" s="2" t="s">
        <v>6247</v>
      </c>
      <c r="C2589" s="2" t="s">
        <v>54</v>
      </c>
      <c r="D2589" s="2" t="s">
        <v>55</v>
      </c>
      <c r="E2589" s="5">
        <v>-27547</v>
      </c>
      <c r="F2589" s="3" t="s">
        <v>156</v>
      </c>
      <c r="G2589" s="3" t="s">
        <v>28</v>
      </c>
      <c r="H2589" s="2" t="s">
        <v>29</v>
      </c>
      <c r="I2589" s="2" t="s">
        <v>6248</v>
      </c>
      <c r="J2589" s="3" t="str">
        <f>HYPERLINK("https://www.boe.es/gazeta/dias/1824/07/29/pdfs/GMD-1824-95.pdf#page=4","Abrir facsímil")</f>
        <v>Abrir facsímil</v>
      </c>
      <c r="K2589" s="3" t="s">
        <v>31</v>
      </c>
    </row>
    <row r="2590" spans="1:11" ht="42" customHeight="1">
      <c r="A2590" s="2" t="s">
        <v>6249</v>
      </c>
      <c r="B2590" s="2" t="s">
        <v>6250</v>
      </c>
      <c r="C2590" s="2" t="s">
        <v>34</v>
      </c>
      <c r="D2590" s="2" t="s">
        <v>35</v>
      </c>
      <c r="E2590" s="5">
        <v>-27738</v>
      </c>
      <c r="F2590" s="3" t="s">
        <v>517</v>
      </c>
      <c r="G2590" s="3" t="s">
        <v>28</v>
      </c>
      <c r="H2590" s="2" t="s">
        <v>29</v>
      </c>
      <c r="I2590" s="2" t="s">
        <v>6251</v>
      </c>
      <c r="J2590" s="3" t="str">
        <f>HYPERLINK("https://www.boe.es/gazeta/dias/1824/01/20/pdfs/GMD-1824-9.pdf#page=4","Abrir facsímil")</f>
        <v>Abrir facsímil</v>
      </c>
      <c r="K2590" s="3" t="s">
        <v>31</v>
      </c>
    </row>
    <row r="2591" spans="1:11" ht="42" customHeight="1">
      <c r="A2591" s="2" t="s">
        <v>6252</v>
      </c>
      <c r="B2591" s="2" t="s">
        <v>6253</v>
      </c>
      <c r="C2591" s="2" t="s">
        <v>34</v>
      </c>
      <c r="D2591" s="2" t="s">
        <v>35</v>
      </c>
      <c r="E2591" s="5">
        <v>-27428</v>
      </c>
      <c r="F2591" s="3" t="s">
        <v>81</v>
      </c>
      <c r="G2591" s="3" t="s">
        <v>37</v>
      </c>
      <c r="H2591" s="2" t="s">
        <v>29</v>
      </c>
      <c r="I2591" s="2" t="s">
        <v>6254</v>
      </c>
      <c r="J2591" s="3" t="str">
        <f>HYPERLINK("https://www.boe.es/gazeta/dias/1824/11/25/pdfs/GMD-1824-149.pdf#page=3","Abrir facsímil")</f>
        <v>Abrir facsímil</v>
      </c>
      <c r="K2591" s="3" t="s">
        <v>31</v>
      </c>
    </row>
    <row r="2592" spans="1:11" ht="42" customHeight="1">
      <c r="A2592" s="2" t="s">
        <v>6255</v>
      </c>
      <c r="B2592" s="2" t="s">
        <v>6256</v>
      </c>
      <c r="C2592" s="2" t="s">
        <v>54</v>
      </c>
      <c r="D2592" s="2" t="s">
        <v>55</v>
      </c>
      <c r="E2592" s="5">
        <v>-27556</v>
      </c>
      <c r="F2592" s="3" t="s">
        <v>367</v>
      </c>
      <c r="G2592" s="3" t="s">
        <v>28</v>
      </c>
      <c r="H2592" s="2" t="s">
        <v>29</v>
      </c>
      <c r="I2592" s="2" t="s">
        <v>6257</v>
      </c>
      <c r="J2592" s="3" t="str">
        <f>HYPERLINK("https://www.boe.es/gazeta/dias/1824/07/20/pdfs/GMD-1824-91.pdf#page=4","Abrir facsímil")</f>
        <v>Abrir facsímil</v>
      </c>
      <c r="K2592" s="3" t="s">
        <v>31</v>
      </c>
    </row>
    <row r="2593" spans="1:11" ht="42" customHeight="1">
      <c r="A2593" s="2" t="s">
        <v>6258</v>
      </c>
      <c r="B2593" s="2" t="s">
        <v>6259</v>
      </c>
      <c r="C2593" s="2" t="s">
        <v>54</v>
      </c>
      <c r="D2593" s="2" t="s">
        <v>55</v>
      </c>
      <c r="E2593" s="5">
        <v>-27556</v>
      </c>
      <c r="F2593" s="3" t="s">
        <v>367</v>
      </c>
      <c r="G2593" s="3" t="s">
        <v>28</v>
      </c>
      <c r="H2593" s="2" t="s">
        <v>29</v>
      </c>
      <c r="I2593" s="2" t="s">
        <v>6260</v>
      </c>
      <c r="J2593" s="3" t="str">
        <f>HYPERLINK("https://www.boe.es/gazeta/dias/1824/07/20/pdfs/GMD-1824-91.pdf#page=4","Abrir facsímil")</f>
        <v>Abrir facsímil</v>
      </c>
      <c r="K2593" s="3" t="s">
        <v>31</v>
      </c>
    </row>
    <row r="2594" spans="1:11" ht="42" customHeight="1">
      <c r="A2594" s="2" t="s">
        <v>6261</v>
      </c>
      <c r="B2594" s="2" t="s">
        <v>6262</v>
      </c>
      <c r="C2594" s="2" t="s">
        <v>54</v>
      </c>
      <c r="D2594" s="2" t="s">
        <v>55</v>
      </c>
      <c r="E2594" s="5">
        <v>-27650</v>
      </c>
      <c r="F2594" s="3" t="s">
        <v>237</v>
      </c>
      <c r="G2594" s="3" t="s">
        <v>104</v>
      </c>
      <c r="H2594" s="2" t="s">
        <v>29</v>
      </c>
      <c r="I2594" s="2" t="s">
        <v>6263</v>
      </c>
      <c r="J2594" s="3" t="str">
        <f>HYPERLINK("https://www.boe.es/gazeta/dias/1824/04/17/pdfs/GMD-1824-50.pdf#page=1","Abrir facsímil")</f>
        <v>Abrir facsímil</v>
      </c>
      <c r="K2594" s="3" t="s">
        <v>31</v>
      </c>
    </row>
    <row r="2595" spans="1:11" ht="42" customHeight="1">
      <c r="A2595" s="2" t="s">
        <v>6264</v>
      </c>
      <c r="B2595" s="2" t="s">
        <v>6265</v>
      </c>
      <c r="C2595" s="2" t="s">
        <v>54</v>
      </c>
      <c r="D2595" s="2" t="s">
        <v>55</v>
      </c>
      <c r="E2595" s="5">
        <v>-27500</v>
      </c>
      <c r="F2595" s="3" t="s">
        <v>1015</v>
      </c>
      <c r="G2595" s="3" t="s">
        <v>37</v>
      </c>
      <c r="H2595" s="2" t="s">
        <v>29</v>
      </c>
      <c r="I2595" s="2" t="s">
        <v>6266</v>
      </c>
      <c r="J2595" s="3" t="str">
        <f>HYPERLINK("https://www.boe.es/gazeta/dias/1824/09/14/pdfs/GMD-1824-118.pdf#page=3","Abrir facsímil")</f>
        <v>Abrir facsímil</v>
      </c>
      <c r="K2595" s="3" t="s">
        <v>31</v>
      </c>
    </row>
    <row r="2596" spans="1:11" ht="42" customHeight="1">
      <c r="A2596" s="2" t="s">
        <v>6267</v>
      </c>
      <c r="B2596" s="2" t="s">
        <v>6267</v>
      </c>
      <c r="C2596" s="2" t="s">
        <v>54</v>
      </c>
      <c r="D2596" s="2" t="s">
        <v>55</v>
      </c>
      <c r="E2596" s="5">
        <v>-27461</v>
      </c>
      <c r="F2596" s="3" t="s">
        <v>1345</v>
      </c>
      <c r="G2596" s="3" t="s">
        <v>28</v>
      </c>
      <c r="H2596" s="2" t="s">
        <v>29</v>
      </c>
      <c r="I2596" s="2" t="s">
        <v>6268</v>
      </c>
      <c r="J2596" s="3" t="str">
        <f>HYPERLINK("https://www.boe.es/gazeta/dias/1824/10/23/pdfs/GMD-1824-135.pdf#page=4","Abrir facsímil")</f>
        <v>Abrir facsímil</v>
      </c>
      <c r="K2596" s="3" t="s">
        <v>31</v>
      </c>
    </row>
    <row r="2597" spans="1:11" ht="42" customHeight="1">
      <c r="A2597" s="2" t="s">
        <v>6269</v>
      </c>
      <c r="B2597" s="2" t="s">
        <v>6270</v>
      </c>
      <c r="C2597" s="2" t="s">
        <v>72</v>
      </c>
      <c r="D2597" s="2" t="s">
        <v>18</v>
      </c>
      <c r="E2597" s="5">
        <v>-27626</v>
      </c>
      <c r="F2597" s="3" t="s">
        <v>2146</v>
      </c>
      <c r="G2597" s="3" t="s">
        <v>90</v>
      </c>
      <c r="H2597" s="2" t="s">
        <v>29</v>
      </c>
      <c r="I2597" s="2" t="s">
        <v>6271</v>
      </c>
      <c r="J2597" s="3" t="str">
        <f>HYPERLINK("https://www.boe.es/gazeta/dias/1824/05/11/pdfs/GMD-1824-60.pdf#page=2","Abrir facsímil")</f>
        <v>Abrir facsímil</v>
      </c>
      <c r="K2597" s="3" t="s">
        <v>31</v>
      </c>
    </row>
    <row r="2598" spans="1:11" ht="42" customHeight="1">
      <c r="A2598" s="2" t="s">
        <v>6272</v>
      </c>
      <c r="B2598" s="2" t="s">
        <v>6273</v>
      </c>
      <c r="C2598" s="2" t="s">
        <v>54</v>
      </c>
      <c r="D2598" s="2" t="s">
        <v>55</v>
      </c>
      <c r="E2598" s="5">
        <v>-27626</v>
      </c>
      <c r="F2598" s="3" t="s">
        <v>2146</v>
      </c>
      <c r="G2598" s="3" t="s">
        <v>90</v>
      </c>
      <c r="H2598" s="2" t="s">
        <v>29</v>
      </c>
      <c r="I2598" s="2" t="s">
        <v>6274</v>
      </c>
      <c r="J2598" s="3" t="str">
        <f>HYPERLINK("https://www.boe.es/gazeta/dias/1824/05/11/pdfs/GMD-1824-60.pdf#page=2","Abrir facsímil")</f>
        <v>Abrir facsímil</v>
      </c>
      <c r="K2598" s="3" t="s">
        <v>31</v>
      </c>
    </row>
    <row r="2599" spans="1:11" ht="42" customHeight="1">
      <c r="A2599" s="2" t="s">
        <v>6275</v>
      </c>
      <c r="B2599" s="2" t="s">
        <v>6276</v>
      </c>
      <c r="C2599" s="2" t="s">
        <v>54</v>
      </c>
      <c r="D2599" s="2" t="s">
        <v>55</v>
      </c>
      <c r="E2599" s="5">
        <v>-27409</v>
      </c>
      <c r="F2599" s="3" t="s">
        <v>85</v>
      </c>
      <c r="G2599" s="3" t="s">
        <v>28</v>
      </c>
      <c r="H2599" s="2" t="s">
        <v>29</v>
      </c>
      <c r="I2599" s="2" t="s">
        <v>6277</v>
      </c>
      <c r="J2599" s="3" t="str">
        <f>HYPERLINK("https://www.boe.es/gazeta/dias/1824/12/14/pdfs/GMD-1824-157.pdf#page=4","Abrir facsímil")</f>
        <v>Abrir facsímil</v>
      </c>
      <c r="K2599" s="3" t="s">
        <v>31</v>
      </c>
    </row>
    <row r="2600" spans="1:11" ht="42" customHeight="1">
      <c r="A2600" s="2" t="s">
        <v>6278</v>
      </c>
      <c r="B2600" s="2" t="s">
        <v>6279</v>
      </c>
      <c r="C2600" s="2" t="s">
        <v>54</v>
      </c>
      <c r="D2600" s="2" t="s">
        <v>55</v>
      </c>
      <c r="E2600" s="5">
        <v>-27405</v>
      </c>
      <c r="F2600" s="3" t="s">
        <v>165</v>
      </c>
      <c r="G2600" s="3" t="s">
        <v>28</v>
      </c>
      <c r="H2600" s="2" t="s">
        <v>29</v>
      </c>
      <c r="I2600" s="2" t="s">
        <v>6280</v>
      </c>
      <c r="J2600" s="3" t="str">
        <f>HYPERLINK("https://www.boe.es/gazeta/dias/1824/12/18/pdfs/GMD-1824-159.pdf#page=4","Abrir facsímil")</f>
        <v>Abrir facsímil</v>
      </c>
      <c r="K2600" s="3" t="s">
        <v>31</v>
      </c>
    </row>
    <row r="2601" spans="1:11" ht="42" customHeight="1">
      <c r="A2601" s="2" t="s">
        <v>6281</v>
      </c>
      <c r="B2601" s="2" t="s">
        <v>6282</v>
      </c>
      <c r="C2601" s="2" t="s">
        <v>54</v>
      </c>
      <c r="D2601" s="2" t="s">
        <v>55</v>
      </c>
      <c r="E2601" s="5">
        <v>-27395</v>
      </c>
      <c r="F2601" s="3" t="s">
        <v>817</v>
      </c>
      <c r="G2601" s="3" t="s">
        <v>37</v>
      </c>
      <c r="H2601" s="2" t="s">
        <v>29</v>
      </c>
      <c r="I2601" s="2" t="s">
        <v>6283</v>
      </c>
      <c r="J2601" s="3" t="str">
        <f>HYPERLINK("https://www.boe.es/gazeta/dias/1824/12/28/pdfs/GMD-1824-163.pdf#page=3","Abrir facsímil")</f>
        <v>Abrir facsímil</v>
      </c>
      <c r="K2601" s="3" t="s">
        <v>31</v>
      </c>
    </row>
    <row r="2602" spans="1:11" ht="42" customHeight="1">
      <c r="A2602" s="2" t="s">
        <v>6284</v>
      </c>
      <c r="B2602" s="2" t="s">
        <v>6285</v>
      </c>
      <c r="C2602" s="2" t="s">
        <v>34</v>
      </c>
      <c r="D2602" s="2" t="s">
        <v>35</v>
      </c>
      <c r="E2602" s="5">
        <v>-27596</v>
      </c>
      <c r="F2602" s="3" t="s">
        <v>205</v>
      </c>
      <c r="G2602" s="3" t="s">
        <v>104</v>
      </c>
      <c r="H2602" s="2" t="s">
        <v>29</v>
      </c>
      <c r="I2602" s="2" t="s">
        <v>6286</v>
      </c>
      <c r="J2602" s="3" t="str">
        <f>HYPERLINK("https://www.boe.es/gazeta/dias/1824/06/10/pdfs/GMD-1824-74.pdf#page=1","Abrir facsímil")</f>
        <v>Abrir facsímil</v>
      </c>
      <c r="K2602" s="3" t="s">
        <v>31</v>
      </c>
    </row>
    <row r="2603" spans="1:11" ht="42" customHeight="1">
      <c r="A2603" s="2" t="s">
        <v>6287</v>
      </c>
      <c r="B2603" s="2" t="s">
        <v>6288</v>
      </c>
      <c r="C2603" s="2" t="s">
        <v>72</v>
      </c>
      <c r="D2603" s="2" t="s">
        <v>18</v>
      </c>
      <c r="E2603" s="5">
        <v>-27647</v>
      </c>
      <c r="F2603" s="3" t="s">
        <v>498</v>
      </c>
      <c r="G2603" s="3" t="s">
        <v>28</v>
      </c>
      <c r="H2603" s="2" t="s">
        <v>29</v>
      </c>
      <c r="I2603" s="2" t="s">
        <v>6289</v>
      </c>
      <c r="J2603" s="3" t="str">
        <f>HYPERLINK("https://www.boe.es/gazeta/dias/1824/04/20/pdfs/GMD-1824-51.pdf#page=4","Abrir facsímil")</f>
        <v>Abrir facsímil</v>
      </c>
      <c r="K2603" s="3" t="s">
        <v>31</v>
      </c>
    </row>
    <row r="2604" spans="1:11" ht="42" customHeight="1">
      <c r="A2604" s="2" t="s">
        <v>6290</v>
      </c>
      <c r="B2604" s="2" t="s">
        <v>6291</v>
      </c>
      <c r="C2604" s="2" t="s">
        <v>34</v>
      </c>
      <c r="D2604" s="2" t="s">
        <v>35</v>
      </c>
      <c r="E2604" s="5">
        <v>-27601</v>
      </c>
      <c r="F2604" s="3" t="s">
        <v>473</v>
      </c>
      <c r="G2604" s="3" t="s">
        <v>37</v>
      </c>
      <c r="H2604" s="2" t="s">
        <v>21</v>
      </c>
      <c r="I2604" s="2" t="s">
        <v>6292</v>
      </c>
      <c r="J2604" s="3" t="str">
        <f>HYPERLINK("https://www.boe.es/gazeta/dias/1824/06/05/pdfs/GMD-1824-72.pdf#page=3","Abrir facsímil")</f>
        <v>Abrir facsímil</v>
      </c>
      <c r="K2604" s="3" t="s">
        <v>23</v>
      </c>
    </row>
    <row r="2605" spans="1:11" ht="42" customHeight="1">
      <c r="A2605" s="2" t="s">
        <v>6293</v>
      </c>
      <c r="B2605" s="2" t="s">
        <v>6293</v>
      </c>
      <c r="C2605" s="2" t="s">
        <v>54</v>
      </c>
      <c r="D2605" s="2" t="s">
        <v>55</v>
      </c>
      <c r="E2605" s="5">
        <v>-27477</v>
      </c>
      <c r="F2605" s="3" t="s">
        <v>666</v>
      </c>
      <c r="G2605" s="3" t="s">
        <v>37</v>
      </c>
      <c r="H2605" s="2" t="s">
        <v>29</v>
      </c>
      <c r="I2605" s="2" t="s">
        <v>6294</v>
      </c>
      <c r="J2605" s="3" t="str">
        <f>HYPERLINK("https://www.boe.es/gazeta/dias/1824/10/07/pdfs/GMD-1824-128.pdf#page=3","Abrir facsímil")</f>
        <v>Abrir facsímil</v>
      </c>
      <c r="K2605" s="3" t="s">
        <v>31</v>
      </c>
    </row>
    <row r="2606" spans="1:11" ht="42" customHeight="1">
      <c r="A2606" s="2" t="s">
        <v>6293</v>
      </c>
      <c r="B2606" s="2" t="s">
        <v>6293</v>
      </c>
      <c r="C2606" s="2" t="s">
        <v>54</v>
      </c>
      <c r="D2606" s="2" t="s">
        <v>55</v>
      </c>
      <c r="E2606" s="5">
        <v>-27435</v>
      </c>
      <c r="F2606" s="3" t="s">
        <v>19</v>
      </c>
      <c r="G2606" s="3" t="s">
        <v>20</v>
      </c>
      <c r="H2606" s="2" t="s">
        <v>29</v>
      </c>
      <c r="I2606" s="2" t="s">
        <v>6295</v>
      </c>
      <c r="J2606" s="3" t="str">
        <f>HYPERLINK("https://www.boe.es/gazeta/dias/1824/11/18/pdfs/GMD-1824-146.pdf#page=2","Abrir facsímil")</f>
        <v>Abrir facsímil</v>
      </c>
      <c r="K2606" s="3" t="s">
        <v>31</v>
      </c>
    </row>
    <row r="2607" spans="1:11" ht="42" customHeight="1">
      <c r="A2607" s="2" t="s">
        <v>6296</v>
      </c>
      <c r="B2607" s="2" t="s">
        <v>6297</v>
      </c>
      <c r="C2607" s="2" t="s">
        <v>54</v>
      </c>
      <c r="D2607" s="2" t="s">
        <v>55</v>
      </c>
      <c r="E2607" s="5">
        <v>-27470</v>
      </c>
      <c r="F2607" s="3" t="s">
        <v>89</v>
      </c>
      <c r="G2607" s="3" t="s">
        <v>37</v>
      </c>
      <c r="H2607" s="2" t="s">
        <v>29</v>
      </c>
      <c r="I2607" s="2" t="s">
        <v>6298</v>
      </c>
      <c r="J2607" s="3" t="str">
        <f>HYPERLINK("https://www.boe.es/gazeta/dias/1824/10/14/pdfs/GMD-1824-131.pdf#page=3","Abrir facsímil")</f>
        <v>Abrir facsímil</v>
      </c>
      <c r="K2607" s="3" t="s">
        <v>31</v>
      </c>
    </row>
    <row r="2608" spans="1:11" ht="42" customHeight="1">
      <c r="A2608" s="2" t="s">
        <v>6299</v>
      </c>
      <c r="B2608" s="2" t="s">
        <v>6300</v>
      </c>
      <c r="C2608" s="2" t="s">
        <v>34</v>
      </c>
      <c r="D2608" s="2" t="s">
        <v>35</v>
      </c>
      <c r="E2608" s="5">
        <v>-27517</v>
      </c>
      <c r="F2608" s="3" t="s">
        <v>173</v>
      </c>
      <c r="G2608" s="3" t="s">
        <v>37</v>
      </c>
      <c r="H2608" s="2" t="s">
        <v>29</v>
      </c>
      <c r="I2608" s="2" t="s">
        <v>6301</v>
      </c>
      <c r="J2608" s="3" t="str">
        <f>HYPERLINK("https://www.boe.es/gazeta/dias/1824/08/28/pdfs/GMD-1824-110.pdf#page=3","Abrir facsímil")</f>
        <v>Abrir facsímil</v>
      </c>
      <c r="K2608" s="3" t="s">
        <v>31</v>
      </c>
    </row>
    <row r="2609" spans="1:11" ht="42" customHeight="1">
      <c r="A2609" s="2" t="s">
        <v>6302</v>
      </c>
      <c r="B2609" s="2" t="s">
        <v>6302</v>
      </c>
      <c r="C2609" s="2" t="s">
        <v>34</v>
      </c>
      <c r="D2609" s="2" t="s">
        <v>35</v>
      </c>
      <c r="E2609" s="5">
        <v>-27715</v>
      </c>
      <c r="F2609" s="3" t="s">
        <v>470</v>
      </c>
      <c r="G2609" s="3" t="s">
        <v>37</v>
      </c>
      <c r="H2609" s="2" t="s">
        <v>29</v>
      </c>
      <c r="I2609" s="2" t="s">
        <v>6303</v>
      </c>
      <c r="J2609" s="3" t="str">
        <f>HYPERLINK("https://www.boe.es/gazeta/dias/1824/02/12/pdfs/GMD-1824-20.pdf#page=3","Abrir facsímil")</f>
        <v>Abrir facsímil</v>
      </c>
      <c r="K2609" s="3" t="s">
        <v>31</v>
      </c>
    </row>
    <row r="2610" spans="1:11" ht="42" customHeight="1">
      <c r="A2610" s="2" t="s">
        <v>6304</v>
      </c>
      <c r="B2610" s="2" t="s">
        <v>6305</v>
      </c>
      <c r="C2610" s="2" t="s">
        <v>54</v>
      </c>
      <c r="D2610" s="2" t="s">
        <v>55</v>
      </c>
      <c r="E2610" s="5">
        <v>-27493</v>
      </c>
      <c r="F2610" s="3" t="s">
        <v>63</v>
      </c>
      <c r="G2610" s="3" t="s">
        <v>64</v>
      </c>
      <c r="H2610" s="2" t="s">
        <v>29</v>
      </c>
      <c r="I2610" s="2" t="s">
        <v>6306</v>
      </c>
      <c r="J2610" s="3" t="str">
        <f>HYPERLINK("https://www.boe.es/gazeta/dias/1824/09/21/pdfs/GMD-1824-121.pdf#page=3","Abrir facsímil")</f>
        <v>Abrir facsímil</v>
      </c>
      <c r="K2610" s="3" t="s">
        <v>31</v>
      </c>
    </row>
    <row r="2611" spans="1:11" ht="42" customHeight="1">
      <c r="A2611" s="2" t="s">
        <v>6307</v>
      </c>
      <c r="B2611" s="2" t="s">
        <v>6308</v>
      </c>
      <c r="C2611" s="2" t="s">
        <v>34</v>
      </c>
      <c r="D2611" s="2" t="s">
        <v>35</v>
      </c>
      <c r="E2611" s="5">
        <v>-27454</v>
      </c>
      <c r="F2611" s="3" t="s">
        <v>318</v>
      </c>
      <c r="G2611" s="3" t="s">
        <v>90</v>
      </c>
      <c r="H2611" s="2" t="s">
        <v>29</v>
      </c>
      <c r="I2611" s="2" t="s">
        <v>6309</v>
      </c>
      <c r="J2611" s="3" t="str">
        <f>HYPERLINK("https://www.boe.es/gazeta/dias/1824/10/30/pdfs/GMD-1824-138.pdf#page=2","Abrir facsímil")</f>
        <v>Abrir facsímil</v>
      </c>
      <c r="K2611" s="3" t="s">
        <v>31</v>
      </c>
    </row>
    <row r="2612" spans="1:11" ht="42" customHeight="1">
      <c r="A2612" s="2" t="s">
        <v>6310</v>
      </c>
      <c r="B2612" s="2" t="s">
        <v>6311</v>
      </c>
      <c r="C2612" s="2" t="s">
        <v>34</v>
      </c>
      <c r="D2612" s="2" t="s">
        <v>35</v>
      </c>
      <c r="E2612" s="5">
        <v>-27421</v>
      </c>
      <c r="F2612" s="3" t="s">
        <v>579</v>
      </c>
      <c r="G2612" s="3" t="s">
        <v>37</v>
      </c>
      <c r="H2612" s="2" t="s">
        <v>29</v>
      </c>
      <c r="I2612" s="2" t="s">
        <v>6312</v>
      </c>
      <c r="J2612" s="3" t="str">
        <f>HYPERLINK("https://www.boe.es/gazeta/dias/1824/12/02/pdfs/GMD-1824-152.pdf#page=3","Abrir facsímil")</f>
        <v>Abrir facsímil</v>
      </c>
      <c r="K2612" s="3" t="s">
        <v>31</v>
      </c>
    </row>
    <row r="2613" spans="1:11" ht="42" customHeight="1">
      <c r="A2613" s="2" t="s">
        <v>6313</v>
      </c>
      <c r="B2613" s="2" t="s">
        <v>6314</v>
      </c>
      <c r="C2613" s="2" t="s">
        <v>34</v>
      </c>
      <c r="D2613" s="2" t="s">
        <v>35</v>
      </c>
      <c r="E2613" s="5">
        <v>-27419</v>
      </c>
      <c r="F2613" s="3" t="s">
        <v>1180</v>
      </c>
      <c r="G2613" s="3" t="s">
        <v>90</v>
      </c>
      <c r="H2613" s="2" t="s">
        <v>21</v>
      </c>
      <c r="I2613" s="2" t="s">
        <v>6315</v>
      </c>
      <c r="J2613" s="3" t="str">
        <f>HYPERLINK("https://www.boe.es/gazeta/dias/1824/12/04/pdfs/GMD-1824-153.pdf#page=2","Abrir facsímil")</f>
        <v>Abrir facsímil</v>
      </c>
      <c r="K2613" s="3" t="s">
        <v>23</v>
      </c>
    </row>
    <row r="2614" spans="1:11" ht="42" customHeight="1">
      <c r="A2614" s="2" t="s">
        <v>6316</v>
      </c>
      <c r="B2614" s="2" t="s">
        <v>6317</v>
      </c>
      <c r="C2614" s="2" t="s">
        <v>54</v>
      </c>
      <c r="D2614" s="2" t="s">
        <v>55</v>
      </c>
      <c r="E2614" s="5">
        <v>-27493</v>
      </c>
      <c r="F2614" s="3" t="s">
        <v>63</v>
      </c>
      <c r="G2614" s="3" t="s">
        <v>64</v>
      </c>
      <c r="H2614" s="2" t="s">
        <v>29</v>
      </c>
      <c r="I2614" s="2" t="s">
        <v>6318</v>
      </c>
      <c r="J2614" s="3" t="str">
        <f>HYPERLINK("https://www.boe.es/gazeta/dias/1824/09/21/pdfs/GMD-1824-121.pdf#page=3","Abrir facsímil")</f>
        <v>Abrir facsímil</v>
      </c>
      <c r="K2614" s="3" t="s">
        <v>31</v>
      </c>
    </row>
    <row r="2615" spans="1:11" ht="42" customHeight="1">
      <c r="A2615" s="2" t="s">
        <v>6319</v>
      </c>
      <c r="B2615" s="2" t="s">
        <v>6320</v>
      </c>
      <c r="C2615" s="2" t="s">
        <v>54</v>
      </c>
      <c r="D2615" s="2" t="s">
        <v>55</v>
      </c>
      <c r="E2615" s="5">
        <v>-27507</v>
      </c>
      <c r="F2615" s="3" t="s">
        <v>250</v>
      </c>
      <c r="G2615" s="3" t="s">
        <v>104</v>
      </c>
      <c r="H2615" s="2" t="s">
        <v>29</v>
      </c>
      <c r="I2615" s="2" t="s">
        <v>6321</v>
      </c>
      <c r="J2615" s="3" t="str">
        <f>HYPERLINK("https://www.boe.es/gazeta/dias/1824/09/07/pdfs/GMD-1824-115.pdf#page=1","Abrir facsímil")</f>
        <v>Abrir facsímil</v>
      </c>
      <c r="K2615" s="3" t="s">
        <v>31</v>
      </c>
    </row>
    <row r="2616" spans="1:11" ht="42" customHeight="1">
      <c r="A2616" s="2" t="s">
        <v>6322</v>
      </c>
      <c r="B2616" s="2" t="s">
        <v>6322</v>
      </c>
      <c r="C2616" s="2" t="s">
        <v>17</v>
      </c>
      <c r="D2616" s="2" t="s">
        <v>18</v>
      </c>
      <c r="E2616" s="5">
        <v>-27547</v>
      </c>
      <c r="F2616" s="3" t="s">
        <v>156</v>
      </c>
      <c r="G2616" s="3" t="s">
        <v>37</v>
      </c>
      <c r="H2616" s="2" t="s">
        <v>29</v>
      </c>
      <c r="I2616" s="2" t="s">
        <v>6323</v>
      </c>
      <c r="J2616" s="3" t="str">
        <f>HYPERLINK("https://www.boe.es/gazeta/dias/1824/07/29/pdfs/GMD-1824-95.pdf#page=3","Abrir facsímil")</f>
        <v>Abrir facsímil</v>
      </c>
      <c r="K2616" s="3" t="s">
        <v>31</v>
      </c>
    </row>
    <row r="2617" spans="1:11" ht="42" customHeight="1">
      <c r="A2617" s="2" t="s">
        <v>6324</v>
      </c>
      <c r="B2617" s="2" t="s">
        <v>6325</v>
      </c>
      <c r="C2617" s="2" t="s">
        <v>54</v>
      </c>
      <c r="D2617" s="2" t="s">
        <v>55</v>
      </c>
      <c r="E2617" s="5">
        <v>-27400</v>
      </c>
      <c r="F2617" s="3" t="s">
        <v>108</v>
      </c>
      <c r="G2617" s="3" t="s">
        <v>28</v>
      </c>
      <c r="H2617" s="2" t="s">
        <v>29</v>
      </c>
      <c r="I2617" s="2" t="s">
        <v>6326</v>
      </c>
      <c r="J2617" s="3" t="str">
        <f>HYPERLINK("https://www.boe.es/gazeta/dias/1824/12/23/pdfs/GMD-1824-161.pdf#page=4","Abrir facsímil")</f>
        <v>Abrir facsímil</v>
      </c>
      <c r="K2617" s="3" t="s">
        <v>31</v>
      </c>
    </row>
    <row r="2618" spans="1:11" ht="42" customHeight="1">
      <c r="A2618" s="2" t="s">
        <v>6327</v>
      </c>
      <c r="B2618" s="2" t="s">
        <v>6328</v>
      </c>
      <c r="C2618" s="2" t="s">
        <v>54</v>
      </c>
      <c r="D2618" s="2" t="s">
        <v>55</v>
      </c>
      <c r="E2618" s="5">
        <v>-27673</v>
      </c>
      <c r="F2618" s="3" t="s">
        <v>877</v>
      </c>
      <c r="G2618" s="3" t="s">
        <v>90</v>
      </c>
      <c r="H2618" s="2" t="s">
        <v>29</v>
      </c>
      <c r="I2618" s="2" t="s">
        <v>6329</v>
      </c>
      <c r="J2618" s="3" t="str">
        <f>HYPERLINK("https://www.boe.es/gazeta/dias/1824/03/25/pdfs/GMD-1824-39.pdf#page=2","Abrir facsímil")</f>
        <v>Abrir facsímil</v>
      </c>
      <c r="K2618" s="3" t="s">
        <v>31</v>
      </c>
    </row>
    <row r="2619" spans="1:11" ht="42" customHeight="1">
      <c r="A2619" s="2" t="s">
        <v>6330</v>
      </c>
      <c r="B2619" s="2" t="s">
        <v>6331</v>
      </c>
      <c r="C2619" s="2" t="s">
        <v>54</v>
      </c>
      <c r="D2619" s="2" t="s">
        <v>55</v>
      </c>
      <c r="E2619" s="5">
        <v>-27631</v>
      </c>
      <c r="F2619" s="3" t="s">
        <v>322</v>
      </c>
      <c r="G2619" s="3" t="s">
        <v>37</v>
      </c>
      <c r="H2619" s="2" t="s">
        <v>29</v>
      </c>
      <c r="I2619" s="2" t="s">
        <v>6332</v>
      </c>
      <c r="J2619" s="3" t="str">
        <f>HYPERLINK("https://www.boe.es/gazeta/dias/1824/05/06/pdfs/GMD-1824-58.pdf#page=3","Abrir facsímil")</f>
        <v>Abrir facsímil</v>
      </c>
      <c r="K2619" s="3" t="s">
        <v>31</v>
      </c>
    </row>
    <row r="2620" spans="1:11" ht="42" customHeight="1">
      <c r="A2620" s="2" t="s">
        <v>6333</v>
      </c>
      <c r="B2620" s="2" t="s">
        <v>6334</v>
      </c>
      <c r="C2620" s="2" t="s">
        <v>17</v>
      </c>
      <c r="D2620" s="2" t="s">
        <v>18</v>
      </c>
      <c r="E2620" s="5">
        <v>-27421</v>
      </c>
      <c r="F2620" s="3" t="s">
        <v>579</v>
      </c>
      <c r="G2620" s="3" t="s">
        <v>37</v>
      </c>
      <c r="H2620" s="2" t="s">
        <v>29</v>
      </c>
      <c r="I2620" s="2" t="s">
        <v>6335</v>
      </c>
      <c r="J2620" s="3" t="str">
        <f>HYPERLINK("https://www.boe.es/gazeta/dias/1824/12/02/pdfs/GMD-1824-152.pdf#page=3","Abrir facsímil")</f>
        <v>Abrir facsímil</v>
      </c>
      <c r="K2620" s="3" t="s">
        <v>31</v>
      </c>
    </row>
    <row r="2621" spans="1:11" ht="42" customHeight="1">
      <c r="A2621" s="2" t="s">
        <v>6336</v>
      </c>
      <c r="B2621" s="2" t="s">
        <v>6337</v>
      </c>
      <c r="C2621" s="2" t="s">
        <v>54</v>
      </c>
      <c r="D2621" s="2" t="s">
        <v>55</v>
      </c>
      <c r="E2621" s="5">
        <v>-27622</v>
      </c>
      <c r="F2621" s="3" t="s">
        <v>2440</v>
      </c>
      <c r="G2621" s="3" t="s">
        <v>28</v>
      </c>
      <c r="H2621" s="2" t="s">
        <v>29</v>
      </c>
      <c r="I2621" s="2" t="s">
        <v>6338</v>
      </c>
      <c r="J2621" s="3" t="str">
        <f>HYPERLINK("https://www.boe.es/gazeta/dias/1824/05/15/pdfs/GMD-1824-62.pdf#page=4","Abrir facsímil")</f>
        <v>Abrir facsímil</v>
      </c>
      <c r="K2621" s="3" t="s">
        <v>31</v>
      </c>
    </row>
    <row r="2622" spans="1:11" ht="42" customHeight="1">
      <c r="A2622" s="2" t="s">
        <v>6339</v>
      </c>
      <c r="B2622" s="2" t="s">
        <v>6340</v>
      </c>
      <c r="C2622" s="2" t="s">
        <v>54</v>
      </c>
      <c r="D2622" s="2" t="s">
        <v>55</v>
      </c>
      <c r="E2622" s="5">
        <v>-27601</v>
      </c>
      <c r="F2622" s="3" t="s">
        <v>473</v>
      </c>
      <c r="G2622" s="3" t="s">
        <v>37</v>
      </c>
      <c r="H2622" s="2" t="s">
        <v>29</v>
      </c>
      <c r="I2622" s="2" t="s">
        <v>6341</v>
      </c>
      <c r="J2622" s="3" t="str">
        <f>HYPERLINK("https://www.boe.es/gazeta/dias/1824/06/05/pdfs/GMD-1824-72.pdf#page=3","Abrir facsímil")</f>
        <v>Abrir facsímil</v>
      </c>
      <c r="K2622" s="3" t="s">
        <v>31</v>
      </c>
    </row>
    <row r="2623" spans="1:11" ht="42" customHeight="1">
      <c r="A2623" s="2" t="s">
        <v>6342</v>
      </c>
      <c r="B2623" s="2" t="s">
        <v>6343</v>
      </c>
      <c r="C2623" s="2" t="s">
        <v>54</v>
      </c>
      <c r="D2623" s="2" t="s">
        <v>590</v>
      </c>
      <c r="E2623" s="5">
        <v>-27515</v>
      </c>
      <c r="F2623" s="3" t="s">
        <v>3441</v>
      </c>
      <c r="G2623" s="3" t="s">
        <v>104</v>
      </c>
      <c r="H2623" s="2" t="s">
        <v>29</v>
      </c>
      <c r="I2623" s="2" t="s">
        <v>6344</v>
      </c>
      <c r="J2623" s="3" t="str">
        <f>HYPERLINK("https://www.boe.es/gazeta/dias/1824/08/30/pdfs/GMD-1824-111E.pdf#page=1","Abrir facsímil")</f>
        <v>Abrir facsímil</v>
      </c>
      <c r="K2623" s="3" t="s">
        <v>31</v>
      </c>
    </row>
    <row r="2624" spans="1:11" ht="42" customHeight="1">
      <c r="A2624" s="2" t="s">
        <v>6345</v>
      </c>
      <c r="B2624" s="2" t="s">
        <v>6346</v>
      </c>
      <c r="C2624" s="2" t="s">
        <v>301</v>
      </c>
      <c r="D2624" s="2" t="s">
        <v>18</v>
      </c>
      <c r="E2624" s="5">
        <v>-27666</v>
      </c>
      <c r="F2624" s="3" t="s">
        <v>1605</v>
      </c>
      <c r="G2624" s="3" t="s">
        <v>37</v>
      </c>
      <c r="H2624" s="2" t="s">
        <v>29</v>
      </c>
      <c r="I2624" s="2" t="s">
        <v>6347</v>
      </c>
      <c r="J2624" s="3" t="str">
        <f>HYPERLINK("https://www.boe.es/gazeta/dias/1824/04/01/pdfs/GMD-1824-43.pdf#page=3","Abrir facsímil")</f>
        <v>Abrir facsímil</v>
      </c>
      <c r="K2624" s="3" t="s">
        <v>31</v>
      </c>
    </row>
    <row r="2625" spans="1:11" ht="42" customHeight="1">
      <c r="A2625" s="2" t="s">
        <v>6348</v>
      </c>
      <c r="B2625" s="2" t="s">
        <v>6349</v>
      </c>
      <c r="C2625" s="2" t="s">
        <v>54</v>
      </c>
      <c r="D2625" s="2" t="s">
        <v>55</v>
      </c>
      <c r="E2625" s="5">
        <v>-27419</v>
      </c>
      <c r="F2625" s="3" t="s">
        <v>1180</v>
      </c>
      <c r="G2625" s="3" t="s">
        <v>37</v>
      </c>
      <c r="H2625" s="2" t="s">
        <v>29</v>
      </c>
      <c r="I2625" s="2" t="s">
        <v>6350</v>
      </c>
      <c r="J2625" s="3" t="str">
        <f>HYPERLINK("https://www.boe.es/gazeta/dias/1824/12/04/pdfs/GMD-1824-153.pdf#page=3","Abrir facsímil")</f>
        <v>Abrir facsímil</v>
      </c>
      <c r="K2625" s="3" t="s">
        <v>31</v>
      </c>
    </row>
    <row r="2626" spans="1:11" ht="42" customHeight="1">
      <c r="A2626" s="2" t="s">
        <v>6351</v>
      </c>
      <c r="B2626" s="2" t="s">
        <v>6352</v>
      </c>
      <c r="C2626" s="2" t="s">
        <v>54</v>
      </c>
      <c r="D2626" s="2" t="s">
        <v>55</v>
      </c>
      <c r="E2626" s="5">
        <v>-27689</v>
      </c>
      <c r="F2626" s="3" t="s">
        <v>200</v>
      </c>
      <c r="G2626" s="3" t="s">
        <v>90</v>
      </c>
      <c r="H2626" s="2" t="s">
        <v>21</v>
      </c>
      <c r="I2626" s="2" t="s">
        <v>6353</v>
      </c>
      <c r="J2626" s="3" t="str">
        <f>HYPERLINK("https://www.boe.es/gazeta/dias/1824/03/09/pdfs/GMD-1824-31.pdf#page=2","Abrir facsímil")</f>
        <v>Abrir facsímil</v>
      </c>
      <c r="K2626" s="3" t="s">
        <v>23</v>
      </c>
    </row>
    <row r="2627" spans="1:11" ht="42" customHeight="1">
      <c r="A2627" s="2" t="s">
        <v>6354</v>
      </c>
      <c r="B2627" s="2" t="s">
        <v>6355</v>
      </c>
      <c r="C2627" s="2" t="s">
        <v>72</v>
      </c>
      <c r="D2627" s="2" t="s">
        <v>18</v>
      </c>
      <c r="E2627" s="5">
        <v>-27699</v>
      </c>
      <c r="F2627" s="3" t="s">
        <v>189</v>
      </c>
      <c r="G2627" s="3" t="s">
        <v>28</v>
      </c>
      <c r="H2627" s="2" t="s">
        <v>29</v>
      </c>
      <c r="I2627" s="2" t="s">
        <v>6356</v>
      </c>
      <c r="J2627" s="3" t="str">
        <f>HYPERLINK("https://www.boe.es/gazeta/dias/1824/02/28/pdfs/GMD-1824-27.pdf#page=4","Abrir facsímil")</f>
        <v>Abrir facsímil</v>
      </c>
      <c r="K2627" s="3" t="s">
        <v>31</v>
      </c>
    </row>
    <row r="2628" spans="1:11" ht="42" customHeight="1">
      <c r="A2628" s="2" t="s">
        <v>6357</v>
      </c>
      <c r="B2628" s="2" t="s">
        <v>6358</v>
      </c>
      <c r="C2628" s="2" t="s">
        <v>34</v>
      </c>
      <c r="D2628" s="2" t="s">
        <v>35</v>
      </c>
      <c r="E2628" s="5">
        <v>-27402</v>
      </c>
      <c r="F2628" s="3" t="s">
        <v>1702</v>
      </c>
      <c r="G2628" s="3" t="s">
        <v>2509</v>
      </c>
      <c r="H2628" s="2" t="s">
        <v>21</v>
      </c>
      <c r="I2628" s="2" t="s">
        <v>6359</v>
      </c>
      <c r="J2628" s="3" t="str">
        <f>HYPERLINK("https://www.boe.es/gazeta/dias/1824/12/21/pdfs/GMD-1824-160.pdf#page=4","Abrir facsímil")</f>
        <v>Abrir facsímil</v>
      </c>
      <c r="K2628" s="3" t="s">
        <v>23</v>
      </c>
    </row>
    <row r="2629" spans="1:11" ht="42" customHeight="1">
      <c r="A2629" s="2" t="s">
        <v>6360</v>
      </c>
      <c r="B2629" s="2" t="s">
        <v>6361</v>
      </c>
      <c r="C2629" s="2" t="s">
        <v>26</v>
      </c>
      <c r="D2629" s="2" t="s">
        <v>18</v>
      </c>
      <c r="E2629" s="5">
        <v>-27694</v>
      </c>
      <c r="F2629" s="3" t="s">
        <v>1237</v>
      </c>
      <c r="G2629" s="3" t="s">
        <v>37</v>
      </c>
      <c r="H2629" s="2" t="s">
        <v>29</v>
      </c>
      <c r="I2629" s="2" t="s">
        <v>6362</v>
      </c>
      <c r="J2629" s="3" t="str">
        <f>HYPERLINK("https://www.boe.es/gazeta/dias/1824/03/04/pdfs/GMD-1824-29.pdf#page=3","Abrir facsímil")</f>
        <v>Abrir facsímil</v>
      </c>
      <c r="K2629" s="3" t="s">
        <v>31</v>
      </c>
    </row>
    <row r="2630" spans="1:11" ht="42" customHeight="1">
      <c r="A2630" s="2" t="s">
        <v>6360</v>
      </c>
      <c r="B2630" s="2" t="s">
        <v>6361</v>
      </c>
      <c r="C2630" s="2" t="s">
        <v>17</v>
      </c>
      <c r="D2630" s="2" t="s">
        <v>18</v>
      </c>
      <c r="E2630" s="5">
        <v>-27692</v>
      </c>
      <c r="F2630" s="3" t="s">
        <v>295</v>
      </c>
      <c r="G2630" s="3" t="s">
        <v>104</v>
      </c>
      <c r="H2630" s="2" t="s">
        <v>29</v>
      </c>
      <c r="I2630" s="2" t="s">
        <v>6363</v>
      </c>
      <c r="J2630" s="3" t="str">
        <f>HYPERLINK("https://www.boe.es/gazeta/dias/1824/03/06/pdfs/GMD-1824-30.pdf#page=1","Abrir facsímil")</f>
        <v>Abrir facsímil</v>
      </c>
      <c r="K2630" s="3" t="s">
        <v>31</v>
      </c>
    </row>
    <row r="2631" spans="1:11" ht="42" customHeight="1">
      <c r="A2631" s="2" t="s">
        <v>6360</v>
      </c>
      <c r="B2631" s="2" t="s">
        <v>6361</v>
      </c>
      <c r="C2631" s="2" t="s">
        <v>301</v>
      </c>
      <c r="D2631" s="2" t="s">
        <v>18</v>
      </c>
      <c r="E2631" s="5">
        <v>-27666</v>
      </c>
      <c r="F2631" s="3" t="s">
        <v>1605</v>
      </c>
      <c r="G2631" s="3" t="s">
        <v>28</v>
      </c>
      <c r="H2631" s="2" t="s">
        <v>29</v>
      </c>
      <c r="I2631" s="2" t="s">
        <v>6364</v>
      </c>
      <c r="J2631" s="3" t="str">
        <f>HYPERLINK("https://www.boe.es/gazeta/dias/1824/04/01/pdfs/GMD-1824-43.pdf#page=4","Abrir facsímil")</f>
        <v>Abrir facsímil</v>
      </c>
      <c r="K2631" s="3" t="s">
        <v>31</v>
      </c>
    </row>
    <row r="2632" spans="1:11" ht="42" customHeight="1">
      <c r="A2632" s="2" t="s">
        <v>6365</v>
      </c>
      <c r="B2632" s="2" t="s">
        <v>6366</v>
      </c>
      <c r="C2632" s="2" t="s">
        <v>17</v>
      </c>
      <c r="D2632" s="2" t="s">
        <v>18</v>
      </c>
      <c r="E2632" s="5">
        <v>-27395</v>
      </c>
      <c r="F2632" s="3" t="s">
        <v>817</v>
      </c>
      <c r="G2632" s="3" t="s">
        <v>37</v>
      </c>
      <c r="H2632" s="2" t="s">
        <v>29</v>
      </c>
      <c r="I2632" s="2" t="s">
        <v>6367</v>
      </c>
      <c r="J2632" s="3" t="str">
        <f>HYPERLINK("https://www.boe.es/gazeta/dias/1824/12/28/pdfs/GMD-1824-163.pdf#page=3","Abrir facsímil")</f>
        <v>Abrir facsímil</v>
      </c>
      <c r="K2632" s="3" t="s">
        <v>31</v>
      </c>
    </row>
    <row r="2633" spans="1:11" ht="42" customHeight="1">
      <c r="A2633" s="2" t="s">
        <v>6368</v>
      </c>
      <c r="B2633" s="2" t="s">
        <v>6369</v>
      </c>
      <c r="C2633" s="2" t="s">
        <v>34</v>
      </c>
      <c r="D2633" s="2" t="s">
        <v>35</v>
      </c>
      <c r="E2633" s="5">
        <v>-27517</v>
      </c>
      <c r="F2633" s="3" t="s">
        <v>173</v>
      </c>
      <c r="G2633" s="3" t="s">
        <v>37</v>
      </c>
      <c r="H2633" s="2" t="s">
        <v>21</v>
      </c>
      <c r="I2633" s="2" t="s">
        <v>6370</v>
      </c>
      <c r="J2633" s="3" t="str">
        <f>HYPERLINK("https://www.boe.es/gazeta/dias/1824/08/28/pdfs/GMD-1824-110.pdf#page=3","Abrir facsímil")</f>
        <v>Abrir facsímil</v>
      </c>
      <c r="K2633" s="3" t="s">
        <v>23</v>
      </c>
    </row>
    <row r="2634" spans="1:11" ht="42" customHeight="1">
      <c r="A2634" s="2" t="s">
        <v>6371</v>
      </c>
      <c r="B2634" s="2" t="s">
        <v>6372</v>
      </c>
      <c r="C2634" s="2" t="s">
        <v>34</v>
      </c>
      <c r="D2634" s="2" t="s">
        <v>35</v>
      </c>
      <c r="E2634" s="5">
        <v>-27428</v>
      </c>
      <c r="F2634" s="3" t="s">
        <v>81</v>
      </c>
      <c r="G2634" s="3" t="s">
        <v>104</v>
      </c>
      <c r="H2634" s="2" t="s">
        <v>29</v>
      </c>
      <c r="I2634" s="2" t="s">
        <v>6373</v>
      </c>
      <c r="J2634" s="3" t="str">
        <f>HYPERLINK("https://www.boe.es/gazeta/dias/1824/11/25/pdfs/GMD-1824-149.pdf#page=1","Abrir facsímil")</f>
        <v>Abrir facsímil</v>
      </c>
      <c r="K2634" s="3" t="s">
        <v>31</v>
      </c>
    </row>
    <row r="2635" spans="1:11" ht="42" customHeight="1">
      <c r="A2635" s="2" t="s">
        <v>6374</v>
      </c>
      <c r="B2635" s="2" t="s">
        <v>6375</v>
      </c>
      <c r="C2635" s="2" t="s">
        <v>155</v>
      </c>
      <c r="D2635" s="2" t="s">
        <v>18</v>
      </c>
      <c r="E2635" s="5">
        <v>-27594</v>
      </c>
      <c r="F2635" s="3" t="s">
        <v>432</v>
      </c>
      <c r="G2635" s="3" t="s">
        <v>37</v>
      </c>
      <c r="H2635" s="2" t="s">
        <v>29</v>
      </c>
      <c r="I2635" s="2" t="s">
        <v>6376</v>
      </c>
      <c r="J2635" s="3" t="str">
        <f>HYPERLINK("https://www.boe.es/gazeta/dias/1824/06/12/pdfs/GMD-1824-75.pdf#page=3","Abrir facsímil")</f>
        <v>Abrir facsímil</v>
      </c>
      <c r="K2635" s="3" t="s">
        <v>31</v>
      </c>
    </row>
    <row r="2636" spans="1:11" ht="42" customHeight="1">
      <c r="A2636" s="2" t="s">
        <v>6377</v>
      </c>
      <c r="B2636" s="2" t="s">
        <v>6378</v>
      </c>
      <c r="C2636" s="2" t="s">
        <v>26</v>
      </c>
      <c r="D2636" s="2" t="s">
        <v>18</v>
      </c>
      <c r="E2636" s="5">
        <v>-27640</v>
      </c>
      <c r="F2636" s="3" t="s">
        <v>281</v>
      </c>
      <c r="G2636" s="3" t="s">
        <v>28</v>
      </c>
      <c r="H2636" s="2" t="s">
        <v>29</v>
      </c>
      <c r="I2636" s="2" t="s">
        <v>6379</v>
      </c>
      <c r="J2636" s="3" t="str">
        <f>HYPERLINK("https://www.boe.es/gazeta/dias/1824/04/27/pdfs/GMD-1824-54.pdf#page=4","Abrir facsímil")</f>
        <v>Abrir facsímil</v>
      </c>
      <c r="K2636" s="3" t="s">
        <v>31</v>
      </c>
    </row>
    <row r="2637" spans="1:11" ht="42" customHeight="1">
      <c r="A2637" s="2" t="s">
        <v>6380</v>
      </c>
      <c r="B2637" s="2" t="s">
        <v>6380</v>
      </c>
      <c r="C2637" s="2" t="s">
        <v>17</v>
      </c>
      <c r="D2637" s="2" t="s">
        <v>18</v>
      </c>
      <c r="E2637" s="5">
        <v>-27703</v>
      </c>
      <c r="F2637" s="3" t="s">
        <v>870</v>
      </c>
      <c r="G2637" s="3" t="s">
        <v>37</v>
      </c>
      <c r="H2637" s="2" t="s">
        <v>29</v>
      </c>
      <c r="I2637" s="2" t="s">
        <v>6381</v>
      </c>
      <c r="J2637" s="3" t="str">
        <f>HYPERLINK("https://www.boe.es/gazeta/dias/1824/02/24/pdfs/GMD-1824-25.pdf#page=3","Abrir facsímil")</f>
        <v>Abrir facsímil</v>
      </c>
      <c r="K2637" s="3" t="s">
        <v>31</v>
      </c>
    </row>
    <row r="2638" spans="1:11" ht="42" customHeight="1">
      <c r="A2638" s="2" t="s">
        <v>6382</v>
      </c>
      <c r="B2638" s="2" t="s">
        <v>6383</v>
      </c>
      <c r="C2638" s="2" t="s">
        <v>17</v>
      </c>
      <c r="D2638" s="2" t="s">
        <v>18</v>
      </c>
      <c r="E2638" s="5">
        <v>-27454</v>
      </c>
      <c r="F2638" s="3" t="s">
        <v>318</v>
      </c>
      <c r="G2638" s="3" t="s">
        <v>37</v>
      </c>
      <c r="H2638" s="2" t="s">
        <v>21</v>
      </c>
      <c r="I2638" s="2" t="s">
        <v>6384</v>
      </c>
      <c r="J2638" s="3" t="str">
        <f>HYPERLINK("https://www.boe.es/gazeta/dias/1824/10/30/pdfs/GMD-1824-138.pdf#page=3","Abrir facsímil")</f>
        <v>Abrir facsímil</v>
      </c>
      <c r="K2638" s="3" t="s">
        <v>23</v>
      </c>
    </row>
    <row r="2639" spans="1:11" ht="42" customHeight="1">
      <c r="A2639" s="2" t="s">
        <v>6385</v>
      </c>
      <c r="B2639" s="2" t="s">
        <v>6386</v>
      </c>
      <c r="C2639" s="2" t="s">
        <v>301</v>
      </c>
      <c r="D2639" s="2" t="s">
        <v>18</v>
      </c>
      <c r="E2639" s="5">
        <v>-27757</v>
      </c>
      <c r="F2639" s="3" t="s">
        <v>235</v>
      </c>
      <c r="G2639" s="3" t="s">
        <v>37</v>
      </c>
      <c r="H2639" s="2" t="s">
        <v>29</v>
      </c>
      <c r="I2639" s="2" t="s">
        <v>6387</v>
      </c>
      <c r="J2639" s="3" t="str">
        <f>HYPERLINK("https://www.boe.es/gazeta/dias/1824/01/01/pdfs/GMD-1824-1.pdf#page=3","Abrir facsímil")</f>
        <v>Abrir facsímil</v>
      </c>
      <c r="K2639" s="3" t="s">
        <v>31</v>
      </c>
    </row>
    <row r="2640" spans="1:11" ht="42" customHeight="1">
      <c r="A2640" s="2" t="s">
        <v>6388</v>
      </c>
      <c r="B2640" s="2" t="s">
        <v>6388</v>
      </c>
      <c r="C2640" s="2" t="s">
        <v>54</v>
      </c>
      <c r="D2640" s="2" t="s">
        <v>55</v>
      </c>
      <c r="E2640" s="5">
        <v>-27743</v>
      </c>
      <c r="F2640" s="3" t="s">
        <v>447</v>
      </c>
      <c r="G2640" s="3" t="s">
        <v>28</v>
      </c>
      <c r="H2640" s="2" t="s">
        <v>29</v>
      </c>
      <c r="I2640" s="2" t="s">
        <v>6389</v>
      </c>
      <c r="J2640" s="3" t="str">
        <f>HYPERLINK("https://www.boe.es/gazeta/dias/1824/01/15/pdfs/GMD-1824-7.pdf#page=4","Abrir facsímil")</f>
        <v>Abrir facsímil</v>
      </c>
      <c r="K2640" s="3" t="s">
        <v>31</v>
      </c>
    </row>
    <row r="2641" spans="1:11" ht="42" customHeight="1">
      <c r="A2641" s="2" t="s">
        <v>6390</v>
      </c>
      <c r="B2641" s="2" t="s">
        <v>6391</v>
      </c>
      <c r="C2641" s="2" t="s">
        <v>17</v>
      </c>
      <c r="D2641" s="2" t="s">
        <v>18</v>
      </c>
      <c r="E2641" s="5">
        <v>-27631</v>
      </c>
      <c r="F2641" s="3" t="s">
        <v>322</v>
      </c>
      <c r="G2641" s="3" t="s">
        <v>28</v>
      </c>
      <c r="H2641" s="2" t="s">
        <v>21</v>
      </c>
      <c r="I2641" s="2" t="s">
        <v>6392</v>
      </c>
      <c r="J2641" s="3" t="str">
        <f>HYPERLINK("https://www.boe.es/gazeta/dias/1824/05/06/pdfs/GMD-1824-58.pdf#page=4","Abrir facsímil")</f>
        <v>Abrir facsímil</v>
      </c>
      <c r="K2641" s="3" t="s">
        <v>23</v>
      </c>
    </row>
    <row r="2642" spans="1:11" ht="42" customHeight="1">
      <c r="A2642" s="2" t="s">
        <v>6390</v>
      </c>
      <c r="B2642" s="2" t="s">
        <v>6391</v>
      </c>
      <c r="C2642" s="2" t="s">
        <v>34</v>
      </c>
      <c r="D2642" s="2" t="s">
        <v>35</v>
      </c>
      <c r="E2642" s="5">
        <v>-27430</v>
      </c>
      <c r="F2642" s="3" t="s">
        <v>699</v>
      </c>
      <c r="G2642" s="3" t="s">
        <v>28</v>
      </c>
      <c r="H2642" s="2" t="s">
        <v>21</v>
      </c>
      <c r="I2642" s="2" t="s">
        <v>6393</v>
      </c>
      <c r="J2642" s="3" t="str">
        <f>HYPERLINK("https://www.boe.es/gazeta/dias/1824/11/23/pdfs/GMD-1824-148.pdf#page=4","Abrir facsímil")</f>
        <v>Abrir facsímil</v>
      </c>
      <c r="K2642" s="3" t="s">
        <v>23</v>
      </c>
    </row>
    <row r="2643" spans="1:11" ht="42" customHeight="1">
      <c r="A2643" s="2" t="s">
        <v>6394</v>
      </c>
      <c r="B2643" s="2" t="s">
        <v>6395</v>
      </c>
      <c r="C2643" s="2" t="s">
        <v>54</v>
      </c>
      <c r="D2643" s="2" t="s">
        <v>55</v>
      </c>
      <c r="E2643" s="5">
        <v>-27675</v>
      </c>
      <c r="F2643" s="3" t="s">
        <v>330</v>
      </c>
      <c r="G2643" s="3" t="s">
        <v>37</v>
      </c>
      <c r="H2643" s="2" t="s">
        <v>29</v>
      </c>
      <c r="I2643" s="2" t="s">
        <v>6396</v>
      </c>
      <c r="J2643" s="3" t="str">
        <f>HYPERLINK("https://www.boe.es/gazeta/dias/1824/03/23/pdfs/GMD-1824-38.pdf#page=3","Abrir facsímil")</f>
        <v>Abrir facsímil</v>
      </c>
      <c r="K2643" s="3" t="s">
        <v>31</v>
      </c>
    </row>
    <row r="2644" spans="1:11" ht="42" customHeight="1">
      <c r="A2644" s="2" t="s">
        <v>6397</v>
      </c>
      <c r="B2644" s="2" t="s">
        <v>6398</v>
      </c>
      <c r="C2644" s="2" t="s">
        <v>54</v>
      </c>
      <c r="D2644" s="2" t="s">
        <v>55</v>
      </c>
      <c r="E2644" s="5">
        <v>-27556</v>
      </c>
      <c r="F2644" s="3" t="s">
        <v>367</v>
      </c>
      <c r="G2644" s="3" t="s">
        <v>28</v>
      </c>
      <c r="H2644" s="2" t="s">
        <v>29</v>
      </c>
      <c r="I2644" s="2" t="s">
        <v>6399</v>
      </c>
      <c r="J2644" s="3" t="str">
        <f>HYPERLINK("https://www.boe.es/gazeta/dias/1824/07/20/pdfs/GMD-1824-91.pdf#page=4","Abrir facsímil")</f>
        <v>Abrir facsímil</v>
      </c>
      <c r="K2644" s="3" t="s">
        <v>31</v>
      </c>
    </row>
    <row r="2645" spans="1:11" ht="42" customHeight="1">
      <c r="A2645" s="2" t="s">
        <v>6397</v>
      </c>
      <c r="B2645" s="2" t="s">
        <v>6398</v>
      </c>
      <c r="C2645" s="2" t="s">
        <v>155</v>
      </c>
      <c r="D2645" s="2" t="s">
        <v>18</v>
      </c>
      <c r="E2645" s="5">
        <v>-27521</v>
      </c>
      <c r="F2645" s="3" t="s">
        <v>930</v>
      </c>
      <c r="G2645" s="3" t="s">
        <v>28</v>
      </c>
      <c r="H2645" s="2" t="s">
        <v>29</v>
      </c>
      <c r="I2645" s="2" t="s">
        <v>6400</v>
      </c>
      <c r="J2645" s="3" t="str">
        <f>HYPERLINK("https://www.boe.es/gazeta/dias/1824/08/24/pdfs/GMD-1824-106.pdf#page=4","Abrir facsímil")</f>
        <v>Abrir facsímil</v>
      </c>
      <c r="K2645" s="3" t="s">
        <v>31</v>
      </c>
    </row>
    <row r="2646" spans="1:11" ht="42" customHeight="1">
      <c r="A2646" s="2" t="s">
        <v>6397</v>
      </c>
      <c r="B2646" s="2" t="s">
        <v>6398</v>
      </c>
      <c r="C2646" s="2" t="s">
        <v>54</v>
      </c>
      <c r="D2646" s="2" t="s">
        <v>55</v>
      </c>
      <c r="E2646" s="5">
        <v>-27472</v>
      </c>
      <c r="F2646" s="3" t="s">
        <v>459</v>
      </c>
      <c r="G2646" s="3" t="s">
        <v>212</v>
      </c>
      <c r="H2646" s="2" t="s">
        <v>29</v>
      </c>
      <c r="I2646" s="2" t="s">
        <v>6401</v>
      </c>
      <c r="J2646" s="3" t="str">
        <f>HYPERLINK("https://www.boe.es/gazeta/dias/1824/10/12/pdfs/GMD-1824-130.pdf#page=6","Abrir facsímil")</f>
        <v>Abrir facsímil</v>
      </c>
      <c r="K2646" s="3" t="s">
        <v>31</v>
      </c>
    </row>
    <row r="2647" spans="1:11" ht="42" customHeight="1">
      <c r="A2647" s="2" t="s">
        <v>6397</v>
      </c>
      <c r="B2647" s="2" t="s">
        <v>6398</v>
      </c>
      <c r="C2647" s="2" t="s">
        <v>26</v>
      </c>
      <c r="D2647" s="2" t="s">
        <v>18</v>
      </c>
      <c r="E2647" s="5">
        <v>-27468</v>
      </c>
      <c r="F2647" s="3" t="s">
        <v>1038</v>
      </c>
      <c r="G2647" s="3" t="s">
        <v>28</v>
      </c>
      <c r="H2647" s="2" t="s">
        <v>29</v>
      </c>
      <c r="I2647" s="2" t="s">
        <v>6402</v>
      </c>
      <c r="J2647" s="3" t="str">
        <f>HYPERLINK("https://www.boe.es/gazeta/dias/1824/10/16/pdfs/GMD-1824-132.pdf#page=4","Abrir facsímil")</f>
        <v>Abrir facsímil</v>
      </c>
      <c r="K2647" s="3" t="s">
        <v>31</v>
      </c>
    </row>
    <row r="2648" spans="1:11" ht="42" customHeight="1">
      <c r="A2648" s="2" t="s">
        <v>6397</v>
      </c>
      <c r="B2648" s="2" t="s">
        <v>6398</v>
      </c>
      <c r="C2648" s="2" t="s">
        <v>17</v>
      </c>
      <c r="D2648" s="2" t="s">
        <v>18</v>
      </c>
      <c r="E2648" s="5">
        <v>-27430</v>
      </c>
      <c r="F2648" s="3" t="s">
        <v>699</v>
      </c>
      <c r="G2648" s="3" t="s">
        <v>28</v>
      </c>
      <c r="H2648" s="2" t="s">
        <v>29</v>
      </c>
      <c r="I2648" s="2" t="s">
        <v>6403</v>
      </c>
      <c r="J2648" s="3" t="str">
        <f>HYPERLINK("https://www.boe.es/gazeta/dias/1824/11/23/pdfs/GMD-1824-148.pdf#page=4","Abrir facsímil")</f>
        <v>Abrir facsímil</v>
      </c>
      <c r="K2648" s="3" t="s">
        <v>31</v>
      </c>
    </row>
    <row r="2649" spans="1:11" ht="42" customHeight="1">
      <c r="A2649" s="2" t="s">
        <v>6404</v>
      </c>
      <c r="B2649" s="2" t="s">
        <v>6405</v>
      </c>
      <c r="C2649" s="2" t="s">
        <v>54</v>
      </c>
      <c r="D2649" s="2" t="s">
        <v>55</v>
      </c>
      <c r="E2649" s="5">
        <v>-27496</v>
      </c>
      <c r="F2649" s="3" t="s">
        <v>1377</v>
      </c>
      <c r="G2649" s="3" t="s">
        <v>28</v>
      </c>
      <c r="H2649" s="2" t="s">
        <v>29</v>
      </c>
      <c r="I2649" s="2" t="s">
        <v>6406</v>
      </c>
      <c r="J2649" s="3" t="str">
        <f>HYPERLINK("https://www.boe.es/gazeta/dias/1824/09/18/pdfs/GMD-1824-120.pdf#page=4","Abrir facsímil")</f>
        <v>Abrir facsímil</v>
      </c>
      <c r="K2649" s="3" t="s">
        <v>31</v>
      </c>
    </row>
    <row r="2650" spans="1:11" ht="42" customHeight="1">
      <c r="A2650" s="2" t="s">
        <v>6407</v>
      </c>
      <c r="B2650" s="2" t="s">
        <v>6408</v>
      </c>
      <c r="C2650" s="2" t="s">
        <v>54</v>
      </c>
      <c r="D2650" s="2" t="s">
        <v>55</v>
      </c>
      <c r="E2650" s="5">
        <v>-27575</v>
      </c>
      <c r="F2650" s="3" t="s">
        <v>261</v>
      </c>
      <c r="G2650" s="3" t="s">
        <v>90</v>
      </c>
      <c r="H2650" s="2" t="s">
        <v>29</v>
      </c>
      <c r="I2650" s="2" t="s">
        <v>6409</v>
      </c>
      <c r="J2650" s="3" t="str">
        <f>HYPERLINK("https://www.boe.es/gazeta/dias/1824/07/01/pdfs/GMD-1824-83.pdf#page=2","Abrir facsímil")</f>
        <v>Abrir facsímil</v>
      </c>
      <c r="K2650" s="3" t="s">
        <v>31</v>
      </c>
    </row>
    <row r="2651" spans="1:11" ht="42" customHeight="1">
      <c r="A2651" s="2" t="s">
        <v>6410</v>
      </c>
      <c r="B2651" s="2" t="s">
        <v>6411</v>
      </c>
      <c r="C2651" s="2" t="s">
        <v>34</v>
      </c>
      <c r="D2651" s="2" t="s">
        <v>35</v>
      </c>
      <c r="E2651" s="5">
        <v>-27554</v>
      </c>
      <c r="F2651" s="3" t="s">
        <v>326</v>
      </c>
      <c r="G2651" s="3" t="s">
        <v>37</v>
      </c>
      <c r="H2651" s="2" t="s">
        <v>29</v>
      </c>
      <c r="I2651" s="2" t="s">
        <v>6412</v>
      </c>
      <c r="J2651" s="3" t="str">
        <f>HYPERLINK("https://www.boe.es/gazeta/dias/1824/07/22/pdfs/GMD-1824-92.pdf#page=3","Abrir facsímil")</f>
        <v>Abrir facsímil</v>
      </c>
      <c r="K2651" s="3" t="s">
        <v>31</v>
      </c>
    </row>
    <row r="2652" spans="1:11" ht="42" customHeight="1">
      <c r="A2652" s="2" t="s">
        <v>6413</v>
      </c>
      <c r="B2652" s="2" t="s">
        <v>6414</v>
      </c>
      <c r="C2652" s="2" t="s">
        <v>17</v>
      </c>
      <c r="D2652" s="2" t="s">
        <v>18</v>
      </c>
      <c r="E2652" s="5">
        <v>-27566</v>
      </c>
      <c r="F2652" s="3" t="s">
        <v>183</v>
      </c>
      <c r="G2652" s="3" t="s">
        <v>28</v>
      </c>
      <c r="H2652" s="2" t="s">
        <v>29</v>
      </c>
      <c r="I2652" s="2" t="s">
        <v>6415</v>
      </c>
      <c r="J2652" s="3" t="str">
        <f>HYPERLINK("https://www.boe.es/gazeta/dias/1824/07/10/pdfs/GMD-1824-87.pdf#page=4","Abrir facsímil")</f>
        <v>Abrir facsímil</v>
      </c>
      <c r="K2652" s="3" t="s">
        <v>31</v>
      </c>
    </row>
    <row r="2653" spans="1:11" ht="42" customHeight="1">
      <c r="A2653" s="2" t="s">
        <v>6416</v>
      </c>
      <c r="B2653" s="2" t="s">
        <v>6417</v>
      </c>
      <c r="C2653" s="2" t="s">
        <v>54</v>
      </c>
      <c r="D2653" s="2" t="s">
        <v>55</v>
      </c>
      <c r="E2653" s="5">
        <v>-27517</v>
      </c>
      <c r="F2653" s="3" t="s">
        <v>173</v>
      </c>
      <c r="G2653" s="3" t="s">
        <v>28</v>
      </c>
      <c r="H2653" s="2" t="s">
        <v>29</v>
      </c>
      <c r="I2653" s="2" t="s">
        <v>6418</v>
      </c>
      <c r="J2653" s="3" t="str">
        <f>HYPERLINK("https://www.boe.es/gazeta/dias/1824/08/28/pdfs/GMD-1824-110.pdf#page=4","Abrir facsímil")</f>
        <v>Abrir facsímil</v>
      </c>
      <c r="K2653" s="3" t="s">
        <v>31</v>
      </c>
    </row>
    <row r="2654" spans="1:11" ht="42" customHeight="1">
      <c r="A2654" s="2" t="s">
        <v>6419</v>
      </c>
      <c r="B2654" s="2" t="s">
        <v>6420</v>
      </c>
      <c r="C2654" s="2" t="s">
        <v>49</v>
      </c>
      <c r="D2654" s="2" t="s">
        <v>18</v>
      </c>
      <c r="E2654" s="5">
        <v>-27395</v>
      </c>
      <c r="F2654" s="3" t="s">
        <v>817</v>
      </c>
      <c r="G2654" s="3" t="s">
        <v>28</v>
      </c>
      <c r="H2654" s="2" t="s">
        <v>29</v>
      </c>
      <c r="I2654" s="2" t="s">
        <v>6421</v>
      </c>
      <c r="J2654" s="3" t="str">
        <f>HYPERLINK("https://www.boe.es/gazeta/dias/1824/12/28/pdfs/GMD-1824-163.pdf#page=4","Abrir facsímil")</f>
        <v>Abrir facsímil</v>
      </c>
      <c r="K2654" s="3" t="s">
        <v>31</v>
      </c>
    </row>
    <row r="2655" spans="1:11" ht="42" customHeight="1">
      <c r="A2655" s="2" t="s">
        <v>6422</v>
      </c>
      <c r="B2655" s="2" t="s">
        <v>6423</v>
      </c>
      <c r="C2655" s="2" t="s">
        <v>155</v>
      </c>
      <c r="D2655" s="2" t="s">
        <v>18</v>
      </c>
      <c r="E2655" s="5">
        <v>-27584</v>
      </c>
      <c r="F2655" s="3" t="s">
        <v>68</v>
      </c>
      <c r="G2655" s="3" t="s">
        <v>28</v>
      </c>
      <c r="H2655" s="2" t="s">
        <v>29</v>
      </c>
      <c r="I2655" s="2" t="s">
        <v>6424</v>
      </c>
      <c r="J2655" s="3" t="str">
        <f>HYPERLINK("https://www.boe.es/gazeta/dias/1824/06/22/pdfs/GMD-1824-79.pdf#page=4","Abrir facsímil")</f>
        <v>Abrir facsímil</v>
      </c>
      <c r="K2655" s="3" t="s">
        <v>31</v>
      </c>
    </row>
    <row r="2656" spans="1:11" ht="42" customHeight="1">
      <c r="A2656" s="2" t="s">
        <v>6425</v>
      </c>
      <c r="B2656" s="2" t="s">
        <v>6425</v>
      </c>
      <c r="C2656" s="2" t="s">
        <v>54</v>
      </c>
      <c r="D2656" s="2" t="s">
        <v>55</v>
      </c>
      <c r="E2656" s="5">
        <v>-27456</v>
      </c>
      <c r="F2656" s="3" t="s">
        <v>119</v>
      </c>
      <c r="G2656" s="3" t="s">
        <v>90</v>
      </c>
      <c r="H2656" s="2" t="s">
        <v>29</v>
      </c>
      <c r="I2656" s="2" t="s">
        <v>6426</v>
      </c>
      <c r="J2656" s="3" t="str">
        <f>HYPERLINK("https://www.boe.es/gazeta/dias/1824/10/28/pdfs/GMD-1824-137.pdf#page=2","Abrir facsímil")</f>
        <v>Abrir facsímil</v>
      </c>
      <c r="K2656" s="3" t="s">
        <v>31</v>
      </c>
    </row>
    <row r="2657" spans="1:11" ht="42" customHeight="1">
      <c r="A2657" s="2" t="s">
        <v>6427</v>
      </c>
      <c r="B2657" s="2" t="s">
        <v>6428</v>
      </c>
      <c r="C2657" s="2" t="s">
        <v>301</v>
      </c>
      <c r="D2657" s="2" t="s">
        <v>18</v>
      </c>
      <c r="E2657" s="5">
        <v>-27554</v>
      </c>
      <c r="F2657" s="3" t="s">
        <v>326</v>
      </c>
      <c r="G2657" s="3" t="s">
        <v>37</v>
      </c>
      <c r="H2657" s="2" t="s">
        <v>29</v>
      </c>
      <c r="I2657" s="2" t="s">
        <v>6429</v>
      </c>
      <c r="J2657" s="3" t="str">
        <f>HYPERLINK("https://www.boe.es/gazeta/dias/1824/07/22/pdfs/GMD-1824-92.pdf#page=3","Abrir facsímil")</f>
        <v>Abrir facsímil</v>
      </c>
      <c r="K2657" s="3" t="s">
        <v>31</v>
      </c>
    </row>
    <row r="2658" spans="1:11" ht="42" customHeight="1">
      <c r="A2658" s="2" t="s">
        <v>6430</v>
      </c>
      <c r="B2658" s="2" t="s">
        <v>6431</v>
      </c>
      <c r="C2658" s="2" t="s">
        <v>17</v>
      </c>
      <c r="D2658" s="2" t="s">
        <v>18</v>
      </c>
      <c r="E2658" s="5">
        <v>-27640</v>
      </c>
      <c r="F2658" s="3" t="s">
        <v>281</v>
      </c>
      <c r="G2658" s="3" t="s">
        <v>37</v>
      </c>
      <c r="H2658" s="2" t="s">
        <v>29</v>
      </c>
      <c r="I2658" s="2" t="s">
        <v>6432</v>
      </c>
      <c r="J2658" s="3" t="str">
        <f>HYPERLINK("https://www.boe.es/gazeta/dias/1824/04/27/pdfs/GMD-1824-54.pdf#page=3","Abrir facsímil")</f>
        <v>Abrir facsímil</v>
      </c>
      <c r="K2658" s="3" t="s">
        <v>31</v>
      </c>
    </row>
    <row r="2659" spans="1:11" ht="42" customHeight="1">
      <c r="A2659" s="2" t="s">
        <v>6433</v>
      </c>
      <c r="B2659" s="2" t="s">
        <v>6433</v>
      </c>
      <c r="C2659" s="2" t="s">
        <v>54</v>
      </c>
      <c r="D2659" s="2" t="s">
        <v>55</v>
      </c>
      <c r="E2659" s="5">
        <v>-27402</v>
      </c>
      <c r="F2659" s="3" t="s">
        <v>1702</v>
      </c>
      <c r="G2659" s="3" t="s">
        <v>2509</v>
      </c>
      <c r="H2659" s="2" t="s">
        <v>29</v>
      </c>
      <c r="I2659" s="2" t="s">
        <v>6434</v>
      </c>
      <c r="J2659" s="3" t="str">
        <f>HYPERLINK("https://www.boe.es/gazeta/dias/1824/12/21/pdfs/GMD-1824-160.pdf#page=4","Abrir facsímil")</f>
        <v>Abrir facsímil</v>
      </c>
      <c r="K2659" s="3" t="s">
        <v>31</v>
      </c>
    </row>
    <row r="2660" spans="1:11" ht="42" customHeight="1">
      <c r="A2660" s="2" t="s">
        <v>6435</v>
      </c>
      <c r="B2660" s="2" t="s">
        <v>6435</v>
      </c>
      <c r="C2660" s="2" t="s">
        <v>34</v>
      </c>
      <c r="D2660" s="2" t="s">
        <v>35</v>
      </c>
      <c r="E2660" s="5">
        <v>-27717</v>
      </c>
      <c r="F2660" s="3" t="s">
        <v>277</v>
      </c>
      <c r="G2660" s="3" t="s">
        <v>37</v>
      </c>
      <c r="H2660" s="2" t="s">
        <v>29</v>
      </c>
      <c r="I2660" s="2" t="s">
        <v>6436</v>
      </c>
      <c r="J2660" s="3" t="str">
        <f>HYPERLINK("https://www.boe.es/gazeta/dias/1824/02/10/pdfs/GMD-1824-19.pdf#page=3","Abrir facsímil")</f>
        <v>Abrir facsímil</v>
      </c>
      <c r="K2660" s="3" t="s">
        <v>31</v>
      </c>
    </row>
    <row r="2661" spans="1:11" ht="42" customHeight="1">
      <c r="A2661" s="2" t="s">
        <v>6435</v>
      </c>
      <c r="B2661" s="2" t="s">
        <v>6435</v>
      </c>
      <c r="C2661" s="2" t="s">
        <v>34</v>
      </c>
      <c r="D2661" s="2" t="s">
        <v>35</v>
      </c>
      <c r="E2661" s="5">
        <v>-27636</v>
      </c>
      <c r="F2661" s="3" t="s">
        <v>910</v>
      </c>
      <c r="G2661" s="3" t="s">
        <v>104</v>
      </c>
      <c r="H2661" s="2" t="s">
        <v>29</v>
      </c>
      <c r="I2661" s="2" t="s">
        <v>6437</v>
      </c>
      <c r="J2661" s="3" t="str">
        <f>HYPERLINK("https://www.boe.es/gazeta/dias/1824/05/01/pdfs/GMD-1824-56.pdf#page=1","Abrir facsímil")</f>
        <v>Abrir facsímil</v>
      </c>
      <c r="K2661" s="3" t="s">
        <v>31</v>
      </c>
    </row>
    <row r="2662" spans="1:11" ht="42" customHeight="1">
      <c r="A2662" s="2" t="s">
        <v>6435</v>
      </c>
      <c r="B2662" s="2" t="s">
        <v>6435</v>
      </c>
      <c r="C2662" s="2" t="s">
        <v>54</v>
      </c>
      <c r="D2662" s="2" t="s">
        <v>55</v>
      </c>
      <c r="E2662" s="5">
        <v>-27615</v>
      </c>
      <c r="F2662" s="3" t="s">
        <v>557</v>
      </c>
      <c r="G2662" s="3" t="s">
        <v>3985</v>
      </c>
      <c r="H2662" s="2" t="s">
        <v>29</v>
      </c>
      <c r="I2662" s="2" t="s">
        <v>6438</v>
      </c>
      <c r="J2662" s="3" t="str">
        <f>HYPERLINK("https://www.boe.es/gazeta/dias/1824/05/22/pdfs/GMD-1824-66.pdf#page=3","Abrir facsímil")</f>
        <v>Abrir facsímil</v>
      </c>
      <c r="K2662" s="3" t="s">
        <v>31</v>
      </c>
    </row>
    <row r="2663" spans="1:11" ht="42" customHeight="1">
      <c r="A2663" s="2" t="s">
        <v>6435</v>
      </c>
      <c r="B2663" s="2" t="s">
        <v>6435</v>
      </c>
      <c r="C2663" s="2" t="s">
        <v>72</v>
      </c>
      <c r="D2663" s="2" t="s">
        <v>18</v>
      </c>
      <c r="E2663" s="5">
        <v>-27601</v>
      </c>
      <c r="F2663" s="3" t="s">
        <v>473</v>
      </c>
      <c r="G2663" s="3" t="s">
        <v>37</v>
      </c>
      <c r="H2663" s="2" t="s">
        <v>29</v>
      </c>
      <c r="I2663" s="2" t="s">
        <v>6439</v>
      </c>
      <c r="J2663" s="3" t="str">
        <f>HYPERLINK("https://www.boe.es/gazeta/dias/1824/06/05/pdfs/GMD-1824-72.pdf#page=3","Abrir facsímil")</f>
        <v>Abrir facsímil</v>
      </c>
      <c r="K2663" s="3" t="s">
        <v>31</v>
      </c>
    </row>
    <row r="2664" spans="1:11" ht="42" customHeight="1">
      <c r="A2664" s="2" t="s">
        <v>6440</v>
      </c>
      <c r="B2664" s="2" t="s">
        <v>6441</v>
      </c>
      <c r="C2664" s="2" t="s">
        <v>26</v>
      </c>
      <c r="D2664" s="2" t="s">
        <v>18</v>
      </c>
      <c r="E2664" s="5">
        <v>-27461</v>
      </c>
      <c r="F2664" s="3" t="s">
        <v>1345</v>
      </c>
      <c r="G2664" s="3" t="s">
        <v>28</v>
      </c>
      <c r="H2664" s="2" t="s">
        <v>29</v>
      </c>
      <c r="I2664" s="2" t="s">
        <v>6442</v>
      </c>
      <c r="J2664" s="3" t="str">
        <f>HYPERLINK("https://www.boe.es/gazeta/dias/1824/10/23/pdfs/GMD-1824-135.pdf#page=4","Abrir facsímil")</f>
        <v>Abrir facsímil</v>
      </c>
      <c r="K2664" s="3" t="s">
        <v>31</v>
      </c>
    </row>
    <row r="2665" spans="1:11" ht="42" customHeight="1">
      <c r="A2665" s="2" t="s">
        <v>6443</v>
      </c>
      <c r="B2665" s="2" t="s">
        <v>6443</v>
      </c>
      <c r="C2665" s="2" t="s">
        <v>54</v>
      </c>
      <c r="D2665" s="2" t="s">
        <v>55</v>
      </c>
      <c r="E2665" s="5">
        <v>-27671</v>
      </c>
      <c r="F2665" s="3" t="s">
        <v>1555</v>
      </c>
      <c r="G2665" s="3" t="s">
        <v>28</v>
      </c>
      <c r="H2665" s="2" t="s">
        <v>29</v>
      </c>
      <c r="I2665" s="2" t="s">
        <v>6444</v>
      </c>
      <c r="J2665" s="3" t="str">
        <f>HYPERLINK("https://www.boe.es/gazeta/dias/1824/03/27/pdfs/GMD-1824-40.pdf#page=4","Abrir facsímil")</f>
        <v>Abrir facsímil</v>
      </c>
      <c r="K2665" s="3" t="s">
        <v>31</v>
      </c>
    </row>
    <row r="2666" spans="1:11" ht="42" customHeight="1">
      <c r="A2666" s="2" t="s">
        <v>6445</v>
      </c>
      <c r="B2666" s="2" t="s">
        <v>6446</v>
      </c>
      <c r="C2666" s="2" t="s">
        <v>54</v>
      </c>
      <c r="D2666" s="2" t="s">
        <v>55</v>
      </c>
      <c r="E2666" s="5">
        <v>-27675</v>
      </c>
      <c r="F2666" s="3" t="s">
        <v>330</v>
      </c>
      <c r="G2666" s="3" t="s">
        <v>28</v>
      </c>
      <c r="H2666" s="2" t="s">
        <v>29</v>
      </c>
      <c r="I2666" s="2" t="s">
        <v>6447</v>
      </c>
      <c r="J2666" s="3" t="str">
        <f>HYPERLINK("https://www.boe.es/gazeta/dias/1824/03/23/pdfs/GMD-1824-38.pdf#page=4","Abrir facsímil")</f>
        <v>Abrir facsímil</v>
      </c>
      <c r="K2666" s="3" t="s">
        <v>31</v>
      </c>
    </row>
    <row r="2667" spans="1:11" ht="42" customHeight="1">
      <c r="A2667" s="2" t="s">
        <v>6445</v>
      </c>
      <c r="B2667" s="2" t="s">
        <v>6446</v>
      </c>
      <c r="C2667" s="2" t="s">
        <v>54</v>
      </c>
      <c r="D2667" s="2" t="s">
        <v>55</v>
      </c>
      <c r="E2667" s="5">
        <v>-27421</v>
      </c>
      <c r="F2667" s="3" t="s">
        <v>579</v>
      </c>
      <c r="G2667" s="3" t="s">
        <v>28</v>
      </c>
      <c r="H2667" s="2" t="s">
        <v>29</v>
      </c>
      <c r="I2667" s="2" t="s">
        <v>6448</v>
      </c>
      <c r="J2667" s="3" t="str">
        <f>HYPERLINK("https://www.boe.es/gazeta/dias/1824/12/02/pdfs/GMD-1824-152.pdf#page=4","Abrir facsímil")</f>
        <v>Abrir facsímil</v>
      </c>
      <c r="K2667" s="3" t="s">
        <v>31</v>
      </c>
    </row>
    <row r="2668" spans="1:11" ht="42" customHeight="1">
      <c r="A2668" s="2" t="s">
        <v>6449</v>
      </c>
      <c r="B2668" s="2" t="s">
        <v>6450</v>
      </c>
      <c r="C2668" s="2" t="s">
        <v>54</v>
      </c>
      <c r="D2668" s="2" t="s">
        <v>55</v>
      </c>
      <c r="E2668" s="5">
        <v>-27489</v>
      </c>
      <c r="F2668" s="3" t="s">
        <v>59</v>
      </c>
      <c r="G2668" s="3" t="s">
        <v>28</v>
      </c>
      <c r="H2668" s="2" t="s">
        <v>29</v>
      </c>
      <c r="I2668" s="2" t="s">
        <v>6451</v>
      </c>
      <c r="J2668" s="3" t="str">
        <f>HYPERLINK("https://www.boe.es/gazeta/dias/1824/09/25/pdfs/GMD-1824-123.pdf#page=4","Abrir facsímil")</f>
        <v>Abrir facsímil</v>
      </c>
      <c r="K2668" s="3" t="s">
        <v>31</v>
      </c>
    </row>
    <row r="2669" spans="1:11" ht="42" customHeight="1">
      <c r="A2669" s="2" t="s">
        <v>6452</v>
      </c>
      <c r="B2669" s="2" t="s">
        <v>6453</v>
      </c>
      <c r="C2669" s="2" t="s">
        <v>72</v>
      </c>
      <c r="D2669" s="2" t="s">
        <v>18</v>
      </c>
      <c r="E2669" s="5">
        <v>-27454</v>
      </c>
      <c r="F2669" s="3" t="s">
        <v>318</v>
      </c>
      <c r="G2669" s="3" t="s">
        <v>37</v>
      </c>
      <c r="H2669" s="2" t="s">
        <v>29</v>
      </c>
      <c r="I2669" s="2" t="s">
        <v>6454</v>
      </c>
      <c r="J2669" s="3" t="str">
        <f>HYPERLINK("https://www.boe.es/gazeta/dias/1824/10/30/pdfs/GMD-1824-138.pdf#page=3","Abrir facsímil")</f>
        <v>Abrir facsímil</v>
      </c>
      <c r="K2669" s="3" t="s">
        <v>31</v>
      </c>
    </row>
    <row r="2670" spans="1:11" ht="42" customHeight="1">
      <c r="A2670" s="2" t="s">
        <v>6455</v>
      </c>
      <c r="B2670" s="2" t="s">
        <v>6456</v>
      </c>
      <c r="C2670" s="2" t="s">
        <v>54</v>
      </c>
      <c r="D2670" s="2" t="s">
        <v>55</v>
      </c>
      <c r="E2670" s="5">
        <v>-27689</v>
      </c>
      <c r="F2670" s="3" t="s">
        <v>200</v>
      </c>
      <c r="G2670" s="3" t="s">
        <v>37</v>
      </c>
      <c r="H2670" s="2" t="s">
        <v>29</v>
      </c>
      <c r="I2670" s="2" t="s">
        <v>6457</v>
      </c>
      <c r="J2670" s="3" t="str">
        <f>HYPERLINK("https://www.boe.es/gazeta/dias/1824/03/09/pdfs/GMD-1824-31.pdf#page=3","Abrir facsímil")</f>
        <v>Abrir facsímil</v>
      </c>
      <c r="K2670" s="3" t="s">
        <v>31</v>
      </c>
    </row>
    <row r="2671" spans="1:11" ht="42" customHeight="1">
      <c r="A2671" s="2" t="s">
        <v>6458</v>
      </c>
      <c r="B2671" s="2" t="s">
        <v>6459</v>
      </c>
      <c r="C2671" s="2" t="s">
        <v>155</v>
      </c>
      <c r="D2671" s="2" t="s">
        <v>18</v>
      </c>
      <c r="E2671" s="5">
        <v>-27710</v>
      </c>
      <c r="F2671" s="3" t="s">
        <v>220</v>
      </c>
      <c r="G2671" s="3" t="s">
        <v>28</v>
      </c>
      <c r="H2671" s="2" t="s">
        <v>29</v>
      </c>
      <c r="I2671" s="2" t="s">
        <v>6460</v>
      </c>
      <c r="J2671" s="3" t="str">
        <f>HYPERLINK("https://www.boe.es/gazeta/dias/1824/02/17/pdfs/GMD-1824-22.pdf#page=4","Abrir facsímil")</f>
        <v>Abrir facsímil</v>
      </c>
      <c r="K2671" s="3" t="s">
        <v>31</v>
      </c>
    </row>
    <row r="2672" spans="1:11" ht="42" customHeight="1">
      <c r="A2672" s="2" t="s">
        <v>6461</v>
      </c>
      <c r="B2672" s="2" t="s">
        <v>6461</v>
      </c>
      <c r="C2672" s="2" t="s">
        <v>301</v>
      </c>
      <c r="D2672" s="2" t="s">
        <v>18</v>
      </c>
      <c r="E2672" s="5">
        <v>-27451</v>
      </c>
      <c r="F2672" s="3" t="s">
        <v>1644</v>
      </c>
      <c r="G2672" s="3" t="s">
        <v>37</v>
      </c>
      <c r="H2672" s="2" t="s">
        <v>29</v>
      </c>
      <c r="I2672" s="2" t="s">
        <v>6462</v>
      </c>
      <c r="J2672" s="3" t="str">
        <f>HYPERLINK("https://www.boe.es/gazeta/dias/1824/11/02/pdfs/GMD-1824-139.pdf#page=3","Abrir facsímil")</f>
        <v>Abrir facsímil</v>
      </c>
      <c r="K2672" s="3" t="s">
        <v>31</v>
      </c>
    </row>
    <row r="2673" spans="1:11" ht="42" customHeight="1">
      <c r="A2673" s="2" t="s">
        <v>6463</v>
      </c>
      <c r="B2673" s="2" t="s">
        <v>6463</v>
      </c>
      <c r="C2673" s="2" t="s">
        <v>54</v>
      </c>
      <c r="D2673" s="2" t="s">
        <v>55</v>
      </c>
      <c r="E2673" s="5">
        <v>-27666</v>
      </c>
      <c r="F2673" s="3" t="s">
        <v>1605</v>
      </c>
      <c r="G2673" s="3" t="s">
        <v>90</v>
      </c>
      <c r="H2673" s="2" t="s">
        <v>29</v>
      </c>
      <c r="I2673" s="2" t="s">
        <v>6464</v>
      </c>
      <c r="J2673" s="3" t="str">
        <f>HYPERLINK("https://www.boe.es/gazeta/dias/1824/04/01/pdfs/GMD-1824-43.pdf#page=2","Abrir facsímil")</f>
        <v>Abrir facsímil</v>
      </c>
      <c r="K2673" s="3" t="s">
        <v>31</v>
      </c>
    </row>
    <row r="2674" spans="1:11" ht="42" customHeight="1">
      <c r="A2674" s="2" t="s">
        <v>6465</v>
      </c>
      <c r="B2674" s="2" t="s">
        <v>6466</v>
      </c>
      <c r="C2674" s="2" t="s">
        <v>72</v>
      </c>
      <c r="D2674" s="2" t="s">
        <v>18</v>
      </c>
      <c r="E2674" s="5">
        <v>-27400</v>
      </c>
      <c r="F2674" s="3" t="s">
        <v>108</v>
      </c>
      <c r="G2674" s="3" t="s">
        <v>28</v>
      </c>
      <c r="H2674" s="2" t="s">
        <v>21</v>
      </c>
      <c r="I2674" s="2" t="s">
        <v>6467</v>
      </c>
      <c r="J2674" s="3" t="str">
        <f>HYPERLINK("https://www.boe.es/gazeta/dias/1824/12/23/pdfs/GMD-1824-161.pdf#page=4","Abrir facsímil")</f>
        <v>Abrir facsímil</v>
      </c>
      <c r="K2674" s="3" t="s">
        <v>23</v>
      </c>
    </row>
    <row r="2675" spans="1:11" ht="42" customHeight="1">
      <c r="A2675" s="2" t="s">
        <v>6468</v>
      </c>
      <c r="B2675" s="2" t="s">
        <v>6469</v>
      </c>
      <c r="C2675" s="2" t="s">
        <v>49</v>
      </c>
      <c r="D2675" s="2" t="s">
        <v>18</v>
      </c>
      <c r="E2675" s="5">
        <v>-27722</v>
      </c>
      <c r="F2675" s="3" t="s">
        <v>730</v>
      </c>
      <c r="G2675" s="3" t="s">
        <v>212</v>
      </c>
      <c r="H2675" s="2" t="s">
        <v>29</v>
      </c>
      <c r="I2675" s="2" t="s">
        <v>6470</v>
      </c>
      <c r="J2675" s="3" t="str">
        <f>HYPERLINK("https://www.boe.es/gazeta/dias/1824/02/05/pdfs/GMD-1824-17.pdf#page=6","Abrir facsímil")</f>
        <v>Abrir facsímil</v>
      </c>
      <c r="K2675" s="3" t="s">
        <v>31</v>
      </c>
    </row>
    <row r="2676" spans="1:11" ht="42" customHeight="1">
      <c r="A2676" s="2" t="s">
        <v>6468</v>
      </c>
      <c r="B2676" s="2" t="s">
        <v>6469</v>
      </c>
      <c r="C2676" s="2" t="s">
        <v>26</v>
      </c>
      <c r="D2676" s="2" t="s">
        <v>18</v>
      </c>
      <c r="E2676" s="5">
        <v>-27671</v>
      </c>
      <c r="F2676" s="3" t="s">
        <v>1555</v>
      </c>
      <c r="G2676" s="3" t="s">
        <v>28</v>
      </c>
      <c r="H2676" s="2" t="s">
        <v>29</v>
      </c>
      <c r="I2676" s="2" t="s">
        <v>6471</v>
      </c>
      <c r="J2676" s="3" t="str">
        <f>HYPERLINK("https://www.boe.es/gazeta/dias/1824/03/27/pdfs/GMD-1824-40.pdf#page=4","Abrir facsímil")</f>
        <v>Abrir facsímil</v>
      </c>
      <c r="K2676" s="3" t="s">
        <v>31</v>
      </c>
    </row>
    <row r="2677" spans="1:11" ht="42" customHeight="1">
      <c r="A2677" s="2" t="s">
        <v>6472</v>
      </c>
      <c r="B2677" s="2" t="s">
        <v>6472</v>
      </c>
      <c r="C2677" s="2" t="s">
        <v>17</v>
      </c>
      <c r="D2677" s="2" t="s">
        <v>18</v>
      </c>
      <c r="E2677" s="5">
        <v>-27717</v>
      </c>
      <c r="F2677" s="3" t="s">
        <v>277</v>
      </c>
      <c r="G2677" s="3" t="s">
        <v>28</v>
      </c>
      <c r="H2677" s="2" t="s">
        <v>29</v>
      </c>
      <c r="I2677" s="2" t="s">
        <v>6473</v>
      </c>
      <c r="J2677" s="3" t="str">
        <f>HYPERLINK("https://www.boe.es/gazeta/dias/1824/02/10/pdfs/GMD-1824-19.pdf#page=4","Abrir facsímil")</f>
        <v>Abrir facsímil</v>
      </c>
      <c r="K2677" s="3" t="s">
        <v>31</v>
      </c>
    </row>
    <row r="2678" spans="1:11" ht="42" customHeight="1">
      <c r="A2678" s="2" t="s">
        <v>6472</v>
      </c>
      <c r="B2678" s="2" t="s">
        <v>6472</v>
      </c>
      <c r="C2678" s="2" t="s">
        <v>34</v>
      </c>
      <c r="D2678" s="2" t="s">
        <v>35</v>
      </c>
      <c r="E2678" s="5">
        <v>-27400</v>
      </c>
      <c r="F2678" s="3" t="s">
        <v>108</v>
      </c>
      <c r="G2678" s="3" t="s">
        <v>28</v>
      </c>
      <c r="H2678" s="2" t="s">
        <v>29</v>
      </c>
      <c r="I2678" s="2" t="s">
        <v>6474</v>
      </c>
      <c r="J2678" s="3" t="str">
        <f>HYPERLINK("https://www.boe.es/gazeta/dias/1824/12/23/pdfs/GMD-1824-161.pdf#page=4","Abrir facsímil")</f>
        <v>Abrir facsímil</v>
      </c>
      <c r="K2678" s="3" t="s">
        <v>31</v>
      </c>
    </row>
    <row r="2679" spans="1:11" ht="42" customHeight="1">
      <c r="A2679" s="2" t="s">
        <v>6475</v>
      </c>
      <c r="B2679" s="2" t="s">
        <v>6476</v>
      </c>
      <c r="C2679" s="2" t="s">
        <v>34</v>
      </c>
      <c r="D2679" s="2" t="s">
        <v>35</v>
      </c>
      <c r="E2679" s="5">
        <v>-27400</v>
      </c>
      <c r="F2679" s="3" t="s">
        <v>108</v>
      </c>
      <c r="G2679" s="3" t="s">
        <v>28</v>
      </c>
      <c r="H2679" s="2" t="s">
        <v>29</v>
      </c>
      <c r="I2679" s="2" t="s">
        <v>6477</v>
      </c>
      <c r="J2679" s="3" t="str">
        <f>HYPERLINK("https://www.boe.es/gazeta/dias/1824/12/23/pdfs/GMD-1824-161.pdf#page=4","Abrir facsímil")</f>
        <v>Abrir facsímil</v>
      </c>
      <c r="K2679" s="3" t="s">
        <v>31</v>
      </c>
    </row>
    <row r="2680" spans="1:11" ht="42" customHeight="1">
      <c r="A2680" s="2" t="s">
        <v>6478</v>
      </c>
      <c r="B2680" s="2" t="s">
        <v>6478</v>
      </c>
      <c r="C2680" s="2" t="s">
        <v>17</v>
      </c>
      <c r="D2680" s="2" t="s">
        <v>18</v>
      </c>
      <c r="E2680" s="5">
        <v>-27748</v>
      </c>
      <c r="F2680" s="3" t="s">
        <v>444</v>
      </c>
      <c r="G2680" s="3" t="s">
        <v>493</v>
      </c>
      <c r="H2680" s="2" t="s">
        <v>29</v>
      </c>
      <c r="I2680" s="2" t="s">
        <v>6479</v>
      </c>
      <c r="J2680" s="3" t="str">
        <f>HYPERLINK("https://www.boe.es/gazeta/dias/1824/01/10/pdfs/GMD-1824-5.pdf#page=4","Abrir facsímil")</f>
        <v>Abrir facsímil</v>
      </c>
      <c r="K2680" s="3" t="s">
        <v>31</v>
      </c>
    </row>
    <row r="2681" spans="1:11" ht="42" customHeight="1">
      <c r="A2681" s="2" t="s">
        <v>6480</v>
      </c>
      <c r="B2681" s="2" t="s">
        <v>6481</v>
      </c>
      <c r="C2681" s="2" t="s">
        <v>72</v>
      </c>
      <c r="D2681" s="2" t="s">
        <v>18</v>
      </c>
      <c r="E2681" s="5">
        <v>-27638</v>
      </c>
      <c r="F2681" s="3" t="s">
        <v>456</v>
      </c>
      <c r="G2681" s="3" t="s">
        <v>37</v>
      </c>
      <c r="H2681" s="2" t="s">
        <v>29</v>
      </c>
      <c r="I2681" s="2" t="s">
        <v>6482</v>
      </c>
      <c r="J2681" s="3" t="str">
        <f>HYPERLINK("https://www.boe.es/gazeta/dias/1824/04/29/pdfs/GMD-1824-55.pdf#page=3","Abrir facsímil")</f>
        <v>Abrir facsímil</v>
      </c>
      <c r="K2681" s="3" t="s">
        <v>31</v>
      </c>
    </row>
    <row r="2682" spans="1:11" ht="42" customHeight="1">
      <c r="A2682" s="2" t="s">
        <v>6483</v>
      </c>
      <c r="B2682" s="2" t="s">
        <v>6484</v>
      </c>
      <c r="C2682" s="2" t="s">
        <v>34</v>
      </c>
      <c r="D2682" s="2" t="s">
        <v>35</v>
      </c>
      <c r="E2682" s="5">
        <v>-27745</v>
      </c>
      <c r="F2682" s="3" t="s">
        <v>1104</v>
      </c>
      <c r="G2682" s="3" t="s">
        <v>37</v>
      </c>
      <c r="H2682" s="2" t="s">
        <v>29</v>
      </c>
      <c r="I2682" s="2" t="s">
        <v>6485</v>
      </c>
      <c r="J2682" s="3" t="str">
        <f>HYPERLINK("https://www.boe.es/gazeta/dias/1824/01/13/pdfs/GMD-1824-6.pdf#page=3","Abrir facsímil")</f>
        <v>Abrir facsímil</v>
      </c>
      <c r="K2682" s="3" t="s">
        <v>31</v>
      </c>
    </row>
    <row r="2683" spans="1:11" ht="42" customHeight="1">
      <c r="A2683" s="2" t="s">
        <v>6486</v>
      </c>
      <c r="B2683" s="2" t="s">
        <v>6487</v>
      </c>
      <c r="C2683" s="2" t="s">
        <v>54</v>
      </c>
      <c r="D2683" s="2" t="s">
        <v>55</v>
      </c>
      <c r="E2683" s="5">
        <v>-27409</v>
      </c>
      <c r="F2683" s="3" t="s">
        <v>85</v>
      </c>
      <c r="G2683" s="3" t="s">
        <v>28</v>
      </c>
      <c r="H2683" s="2" t="s">
        <v>29</v>
      </c>
      <c r="I2683" s="2" t="s">
        <v>6488</v>
      </c>
      <c r="J2683" s="3" t="str">
        <f>HYPERLINK("https://www.boe.es/gazeta/dias/1824/12/14/pdfs/GMD-1824-157.pdf#page=4","Abrir facsímil")</f>
        <v>Abrir facsímil</v>
      </c>
      <c r="K2683" s="3" t="s">
        <v>31</v>
      </c>
    </row>
    <row r="2684" spans="1:11" ht="42" customHeight="1">
      <c r="A2684" s="2" t="s">
        <v>6489</v>
      </c>
      <c r="B2684" s="2" t="s">
        <v>6490</v>
      </c>
      <c r="C2684" s="2" t="s">
        <v>155</v>
      </c>
      <c r="D2684" s="2" t="s">
        <v>18</v>
      </c>
      <c r="E2684" s="5">
        <v>-27470</v>
      </c>
      <c r="F2684" s="3" t="s">
        <v>89</v>
      </c>
      <c r="G2684" s="3" t="s">
        <v>37</v>
      </c>
      <c r="H2684" s="2" t="s">
        <v>29</v>
      </c>
      <c r="I2684" s="2" t="s">
        <v>6491</v>
      </c>
      <c r="J2684" s="3" t="str">
        <f>HYPERLINK("https://www.boe.es/gazeta/dias/1824/10/14/pdfs/GMD-1824-131.pdf#page=3","Abrir facsímil")</f>
        <v>Abrir facsímil</v>
      </c>
      <c r="K2684" s="3" t="s">
        <v>31</v>
      </c>
    </row>
    <row r="2685" spans="1:11" ht="42" customHeight="1">
      <c r="A2685" s="2" t="s">
        <v>6492</v>
      </c>
      <c r="B2685" s="2" t="s">
        <v>6493</v>
      </c>
      <c r="C2685" s="2" t="s">
        <v>17</v>
      </c>
      <c r="D2685" s="2" t="s">
        <v>18</v>
      </c>
      <c r="E2685" s="5">
        <v>-27493</v>
      </c>
      <c r="F2685" s="3" t="s">
        <v>63</v>
      </c>
      <c r="G2685" s="3" t="s">
        <v>64</v>
      </c>
      <c r="H2685" s="2" t="s">
        <v>29</v>
      </c>
      <c r="I2685" s="2" t="s">
        <v>6494</v>
      </c>
      <c r="J2685" s="3" t="str">
        <f>HYPERLINK("https://www.boe.es/gazeta/dias/1824/09/21/pdfs/GMD-1824-121.pdf#page=3","Abrir facsímil")</f>
        <v>Abrir facsímil</v>
      </c>
      <c r="K2685" s="3" t="s">
        <v>31</v>
      </c>
    </row>
    <row r="2686" spans="1:11" ht="42" customHeight="1">
      <c r="A2686" s="2" t="s">
        <v>6495</v>
      </c>
      <c r="B2686" s="2" t="s">
        <v>6496</v>
      </c>
      <c r="C2686" s="2" t="s">
        <v>54</v>
      </c>
      <c r="D2686" s="2" t="s">
        <v>55</v>
      </c>
      <c r="E2686" s="5">
        <v>-27647</v>
      </c>
      <c r="F2686" s="3" t="s">
        <v>498</v>
      </c>
      <c r="G2686" s="3" t="s">
        <v>104</v>
      </c>
      <c r="H2686" s="2" t="s">
        <v>21</v>
      </c>
      <c r="I2686" s="2" t="s">
        <v>6497</v>
      </c>
      <c r="J2686" s="3" t="str">
        <f>HYPERLINK("https://www.boe.es/gazeta/dias/1824/04/20/pdfs/GMD-1824-51.pdf#page=1","Abrir facsímil")</f>
        <v>Abrir facsímil</v>
      </c>
      <c r="K2686" s="3" t="s">
        <v>23</v>
      </c>
    </row>
    <row r="2687" spans="1:11" ht="42" customHeight="1">
      <c r="A2687" s="2" t="s">
        <v>6498</v>
      </c>
      <c r="B2687" s="2" t="s">
        <v>6499</v>
      </c>
      <c r="C2687" s="2" t="s">
        <v>17</v>
      </c>
      <c r="D2687" s="2" t="s">
        <v>18</v>
      </c>
      <c r="E2687" s="5">
        <v>-27454</v>
      </c>
      <c r="F2687" s="3" t="s">
        <v>318</v>
      </c>
      <c r="G2687" s="3" t="s">
        <v>37</v>
      </c>
      <c r="H2687" s="2" t="s">
        <v>21</v>
      </c>
      <c r="I2687" s="2" t="s">
        <v>6500</v>
      </c>
      <c r="J2687" s="3" t="str">
        <f>HYPERLINK("https://www.boe.es/gazeta/dias/1824/10/30/pdfs/GMD-1824-138.pdf#page=3","Abrir facsímil")</f>
        <v>Abrir facsímil</v>
      </c>
      <c r="K2687" s="3" t="s">
        <v>23</v>
      </c>
    </row>
    <row r="2688" spans="1:11" ht="42" customHeight="1">
      <c r="A2688" s="2" t="s">
        <v>6501</v>
      </c>
      <c r="B2688" s="2" t="s">
        <v>6502</v>
      </c>
      <c r="C2688" s="2" t="s">
        <v>54</v>
      </c>
      <c r="D2688" s="2" t="s">
        <v>55</v>
      </c>
      <c r="E2688" s="5">
        <v>-27440</v>
      </c>
      <c r="F2688" s="3" t="s">
        <v>127</v>
      </c>
      <c r="G2688" s="3" t="s">
        <v>128</v>
      </c>
      <c r="H2688" s="2" t="s">
        <v>29</v>
      </c>
      <c r="I2688" s="2" t="s">
        <v>6503</v>
      </c>
      <c r="J2688" s="3" t="str">
        <f>HYPERLINK("https://www.boe.es/gazeta/dias/1824/11/13/pdfs/GMD-1824-144.pdf#page=3","Abrir facsímil")</f>
        <v>Abrir facsímil</v>
      </c>
      <c r="K2688" s="3" t="s">
        <v>31</v>
      </c>
    </row>
    <row r="2689" spans="1:11" ht="42" customHeight="1">
      <c r="A2689" s="2" t="s">
        <v>6504</v>
      </c>
      <c r="B2689" s="2" t="s">
        <v>6505</v>
      </c>
      <c r="C2689" s="2" t="s">
        <v>34</v>
      </c>
      <c r="D2689" s="2" t="s">
        <v>35</v>
      </c>
      <c r="E2689" s="5">
        <v>-27554</v>
      </c>
      <c r="F2689" s="3" t="s">
        <v>326</v>
      </c>
      <c r="G2689" s="3" t="s">
        <v>37</v>
      </c>
      <c r="H2689" s="2" t="s">
        <v>29</v>
      </c>
      <c r="I2689" s="2" t="s">
        <v>6506</v>
      </c>
      <c r="J2689" s="3" t="str">
        <f>HYPERLINK("https://www.boe.es/gazeta/dias/1824/07/22/pdfs/GMD-1824-92.pdf#page=3","Abrir facsímil")</f>
        <v>Abrir facsímil</v>
      </c>
      <c r="K2689" s="3" t="s">
        <v>31</v>
      </c>
    </row>
    <row r="2690" spans="1:11" ht="42" customHeight="1">
      <c r="A2690" s="2" t="s">
        <v>6507</v>
      </c>
      <c r="B2690" s="2" t="s">
        <v>6508</v>
      </c>
      <c r="C2690" s="2" t="s">
        <v>26</v>
      </c>
      <c r="D2690" s="2" t="s">
        <v>18</v>
      </c>
      <c r="E2690" s="5">
        <v>-27437</v>
      </c>
      <c r="F2690" s="3" t="s">
        <v>45</v>
      </c>
      <c r="G2690" s="3" t="s">
        <v>37</v>
      </c>
      <c r="H2690" s="2" t="s">
        <v>29</v>
      </c>
      <c r="I2690" s="2" t="s">
        <v>6509</v>
      </c>
      <c r="J2690" s="3" t="str">
        <f>HYPERLINK("https://www.boe.es/gazeta/dias/1824/11/16/pdfs/GMD-1824-145.pdf#page=3","Abrir facsímil")</f>
        <v>Abrir facsímil</v>
      </c>
      <c r="K2690" s="3" t="s">
        <v>31</v>
      </c>
    </row>
    <row r="2691" spans="1:11" ht="42" customHeight="1">
      <c r="A2691" s="2" t="s">
        <v>6510</v>
      </c>
      <c r="B2691" s="2" t="s">
        <v>6511</v>
      </c>
      <c r="C2691" s="2" t="s">
        <v>34</v>
      </c>
      <c r="D2691" s="2" t="s">
        <v>35</v>
      </c>
      <c r="E2691" s="5">
        <v>-27447</v>
      </c>
      <c r="F2691" s="3" t="s">
        <v>41</v>
      </c>
      <c r="G2691" s="3" t="s">
        <v>28</v>
      </c>
      <c r="H2691" s="2" t="s">
        <v>29</v>
      </c>
      <c r="I2691" s="2" t="s">
        <v>6512</v>
      </c>
      <c r="J2691" s="3" t="str">
        <f>HYPERLINK("https://www.boe.es/gazeta/dias/1824/11/06/pdfs/GMD-1824-141.pdf#page=4","Abrir facsímil")</f>
        <v>Abrir facsímil</v>
      </c>
      <c r="K2691" s="3" t="s">
        <v>31</v>
      </c>
    </row>
    <row r="2692" spans="1:11" ht="42" customHeight="1">
      <c r="A2692" s="2" t="s">
        <v>6513</v>
      </c>
      <c r="B2692" s="2" t="s">
        <v>6514</v>
      </c>
      <c r="C2692" s="2" t="s">
        <v>54</v>
      </c>
      <c r="D2692" s="2" t="s">
        <v>55</v>
      </c>
      <c r="E2692" s="5">
        <v>-27657</v>
      </c>
      <c r="F2692" s="3" t="s">
        <v>94</v>
      </c>
      <c r="G2692" s="3" t="s">
        <v>90</v>
      </c>
      <c r="H2692" s="2" t="s">
        <v>29</v>
      </c>
      <c r="I2692" s="2" t="s">
        <v>6515</v>
      </c>
      <c r="J2692" s="3" t="str">
        <f>HYPERLINK("https://www.boe.es/gazeta/dias/1824/04/10/pdfs/GMD-1824-47.pdf#page=2","Abrir facsímil")</f>
        <v>Abrir facsímil</v>
      </c>
      <c r="K2692" s="3" t="s">
        <v>31</v>
      </c>
    </row>
    <row r="2693" spans="1:11" ht="42" customHeight="1">
      <c r="A2693" s="2" t="s">
        <v>6516</v>
      </c>
      <c r="B2693" s="2" t="s">
        <v>6516</v>
      </c>
      <c r="C2693" s="2" t="s">
        <v>54</v>
      </c>
      <c r="D2693" s="2" t="s">
        <v>55</v>
      </c>
      <c r="E2693" s="5">
        <v>-27484</v>
      </c>
      <c r="F2693" s="3" t="s">
        <v>659</v>
      </c>
      <c r="G2693" s="3" t="s">
        <v>104</v>
      </c>
      <c r="H2693" s="2" t="s">
        <v>29</v>
      </c>
      <c r="I2693" s="2" t="s">
        <v>6517</v>
      </c>
      <c r="J2693" s="3" t="str">
        <f>HYPERLINK("https://www.boe.es/gazeta/dias/1824/09/30/pdfs/GMD-1824-125.pdf#page=1","Abrir facsímil")</f>
        <v>Abrir facsímil</v>
      </c>
      <c r="K2693" s="3" t="s">
        <v>31</v>
      </c>
    </row>
    <row r="2694" spans="1:11" ht="42" customHeight="1">
      <c r="A2694" s="2" t="s">
        <v>6518</v>
      </c>
      <c r="B2694" s="2" t="s">
        <v>6519</v>
      </c>
      <c r="C2694" s="2" t="s">
        <v>54</v>
      </c>
      <c r="D2694" s="2" t="s">
        <v>55</v>
      </c>
      <c r="E2694" s="5">
        <v>-27528</v>
      </c>
      <c r="F2694" s="3" t="s">
        <v>169</v>
      </c>
      <c r="G2694" s="3" t="s">
        <v>28</v>
      </c>
      <c r="H2694" s="2" t="s">
        <v>29</v>
      </c>
      <c r="I2694" s="2" t="s">
        <v>6520</v>
      </c>
      <c r="J2694" s="3" t="str">
        <f>HYPERLINK("https://www.boe.es/gazeta/dias/1824/08/17/pdfs/GMD-1824-103.pdf#page=4","Abrir facsímil")</f>
        <v>Abrir facsímil</v>
      </c>
      <c r="K2694" s="3" t="s">
        <v>31</v>
      </c>
    </row>
    <row r="2695" spans="1:11" ht="42" customHeight="1">
      <c r="A2695" s="2" t="s">
        <v>6521</v>
      </c>
      <c r="B2695" s="2" t="s">
        <v>6521</v>
      </c>
      <c r="C2695" s="2" t="s">
        <v>17</v>
      </c>
      <c r="D2695" s="2" t="s">
        <v>18</v>
      </c>
      <c r="E2695" s="5">
        <v>-27661</v>
      </c>
      <c r="F2695" s="3" t="s">
        <v>379</v>
      </c>
      <c r="G2695" s="3" t="s">
        <v>90</v>
      </c>
      <c r="H2695" s="2" t="s">
        <v>29</v>
      </c>
      <c r="I2695" s="2" t="s">
        <v>6522</v>
      </c>
      <c r="J2695" s="3" t="str">
        <f>HYPERLINK("https://www.boe.es/gazeta/dias/1824/04/06/pdfs/GMD-1824-45.pdf#page=2","Abrir facsímil")</f>
        <v>Abrir facsímil</v>
      </c>
      <c r="K2695" s="3" t="s">
        <v>31</v>
      </c>
    </row>
    <row r="2696" spans="1:11" ht="42" customHeight="1">
      <c r="A2696" s="2" t="s">
        <v>6521</v>
      </c>
      <c r="B2696" s="2" t="s">
        <v>6521</v>
      </c>
      <c r="C2696" s="2" t="s">
        <v>54</v>
      </c>
      <c r="D2696" s="2" t="s">
        <v>55</v>
      </c>
      <c r="E2696" s="5">
        <v>-27661</v>
      </c>
      <c r="F2696" s="3" t="s">
        <v>379</v>
      </c>
      <c r="G2696" s="3" t="s">
        <v>28</v>
      </c>
      <c r="H2696" s="2" t="s">
        <v>29</v>
      </c>
      <c r="I2696" s="2" t="s">
        <v>6523</v>
      </c>
      <c r="J2696" s="3" t="str">
        <f>HYPERLINK("https://www.boe.es/gazeta/dias/1824/04/06/pdfs/GMD-1824-45.pdf#page=4","Abrir facsímil")</f>
        <v>Abrir facsímil</v>
      </c>
      <c r="K2696" s="3" t="s">
        <v>31</v>
      </c>
    </row>
    <row r="2697" spans="1:11" ht="42" customHeight="1">
      <c r="A2697" s="2" t="s">
        <v>6524</v>
      </c>
      <c r="B2697" s="2" t="s">
        <v>6525</v>
      </c>
      <c r="C2697" s="2" t="s">
        <v>72</v>
      </c>
      <c r="D2697" s="2" t="s">
        <v>18</v>
      </c>
      <c r="E2697" s="5">
        <v>-27409</v>
      </c>
      <c r="F2697" s="3" t="s">
        <v>85</v>
      </c>
      <c r="G2697" s="3" t="s">
        <v>37</v>
      </c>
      <c r="H2697" s="2" t="s">
        <v>29</v>
      </c>
      <c r="I2697" s="2" t="s">
        <v>6526</v>
      </c>
      <c r="J2697" s="3" t="str">
        <f>HYPERLINK("https://www.boe.es/gazeta/dias/1824/12/14/pdfs/GMD-1824-157.pdf#page=3","Abrir facsímil")</f>
        <v>Abrir facsímil</v>
      </c>
      <c r="K2697" s="3" t="s">
        <v>31</v>
      </c>
    </row>
    <row r="2698" spans="1:11" ht="42" customHeight="1">
      <c r="A2698" s="2" t="s">
        <v>6527</v>
      </c>
      <c r="B2698" s="2" t="s">
        <v>6528</v>
      </c>
      <c r="C2698" s="2" t="s">
        <v>54</v>
      </c>
      <c r="D2698" s="2" t="s">
        <v>55</v>
      </c>
      <c r="E2698" s="5">
        <v>-27407</v>
      </c>
      <c r="F2698" s="3" t="s">
        <v>254</v>
      </c>
      <c r="G2698" s="3" t="s">
        <v>28</v>
      </c>
      <c r="H2698" s="2" t="s">
        <v>29</v>
      </c>
      <c r="I2698" s="2" t="s">
        <v>6529</v>
      </c>
      <c r="J2698" s="3" t="str">
        <f>HYPERLINK("https://www.boe.es/gazeta/dias/1824/12/16/pdfs/GMD-1824-158.pdf#page=4","Abrir facsímil")</f>
        <v>Abrir facsímil</v>
      </c>
      <c r="K2698" s="3" t="s">
        <v>31</v>
      </c>
    </row>
    <row r="2699" spans="1:11" ht="42" customHeight="1">
      <c r="A2699" s="2" t="s">
        <v>6530</v>
      </c>
      <c r="B2699" s="2" t="s">
        <v>6530</v>
      </c>
      <c r="C2699" s="2" t="s">
        <v>54</v>
      </c>
      <c r="D2699" s="2" t="s">
        <v>55</v>
      </c>
      <c r="E2699" s="5">
        <v>-27540</v>
      </c>
      <c r="F2699" s="3" t="s">
        <v>1661</v>
      </c>
      <c r="G2699" s="3" t="s">
        <v>37</v>
      </c>
      <c r="H2699" s="2" t="s">
        <v>29</v>
      </c>
      <c r="I2699" s="2" t="s">
        <v>6531</v>
      </c>
      <c r="J2699" s="3" t="str">
        <f>HYPERLINK("https://www.boe.es/gazeta/dias/1824/08/05/pdfs/GMD-1824-98.pdf#page=3","Abrir facsímil")</f>
        <v>Abrir facsímil</v>
      </c>
      <c r="K2699" s="3" t="s">
        <v>31</v>
      </c>
    </row>
    <row r="2700" spans="1:11" ht="42" customHeight="1">
      <c r="A2700" s="2" t="s">
        <v>6532</v>
      </c>
      <c r="B2700" s="2" t="s">
        <v>6532</v>
      </c>
      <c r="C2700" s="2" t="s">
        <v>54</v>
      </c>
      <c r="D2700" s="2" t="s">
        <v>55</v>
      </c>
      <c r="E2700" s="5">
        <v>-27493</v>
      </c>
      <c r="F2700" s="3" t="s">
        <v>63</v>
      </c>
      <c r="G2700" s="3" t="s">
        <v>90</v>
      </c>
      <c r="H2700" s="2" t="s">
        <v>29</v>
      </c>
      <c r="I2700" s="2" t="s">
        <v>6533</v>
      </c>
      <c r="J2700" s="3" t="str">
        <f>HYPERLINK("https://www.boe.es/gazeta/dias/1824/09/21/pdfs/GMD-1824-121.pdf#page=2","Abrir facsímil")</f>
        <v>Abrir facsímil</v>
      </c>
      <c r="K2700" s="3" t="s">
        <v>31</v>
      </c>
    </row>
    <row r="2701" spans="1:11" ht="42" customHeight="1">
      <c r="A2701" s="2" t="s">
        <v>6534</v>
      </c>
      <c r="B2701" s="2" t="s">
        <v>6535</v>
      </c>
      <c r="C2701" s="2" t="s">
        <v>54</v>
      </c>
      <c r="D2701" s="2" t="s">
        <v>55</v>
      </c>
      <c r="E2701" s="5">
        <v>-27631</v>
      </c>
      <c r="F2701" s="3" t="s">
        <v>322</v>
      </c>
      <c r="G2701" s="3" t="s">
        <v>28</v>
      </c>
      <c r="H2701" s="2" t="s">
        <v>29</v>
      </c>
      <c r="I2701" s="2" t="s">
        <v>6536</v>
      </c>
      <c r="J2701" s="3" t="str">
        <f>HYPERLINK("https://www.boe.es/gazeta/dias/1824/05/06/pdfs/GMD-1824-58.pdf#page=4","Abrir facsímil")</f>
        <v>Abrir facsímil</v>
      </c>
      <c r="K2701" s="3" t="s">
        <v>31</v>
      </c>
    </row>
    <row r="2702" spans="1:11" ht="42" customHeight="1">
      <c r="A2702" s="2" t="s">
        <v>6537</v>
      </c>
      <c r="B2702" s="2" t="s">
        <v>6538</v>
      </c>
      <c r="C2702" s="2" t="s">
        <v>17</v>
      </c>
      <c r="D2702" s="2" t="s">
        <v>18</v>
      </c>
      <c r="E2702" s="5">
        <v>-27493</v>
      </c>
      <c r="F2702" s="3" t="s">
        <v>63</v>
      </c>
      <c r="G2702" s="3" t="s">
        <v>64</v>
      </c>
      <c r="H2702" s="2" t="s">
        <v>29</v>
      </c>
      <c r="I2702" s="2" t="s">
        <v>6539</v>
      </c>
      <c r="J2702" s="3" t="str">
        <f>HYPERLINK("https://www.boe.es/gazeta/dias/1824/09/21/pdfs/GMD-1824-121.pdf#page=3","Abrir facsímil")</f>
        <v>Abrir facsímil</v>
      </c>
      <c r="K2702" s="3" t="s">
        <v>31</v>
      </c>
    </row>
    <row r="2703" spans="1:11" ht="42" customHeight="1">
      <c r="A2703" s="2" t="s">
        <v>6540</v>
      </c>
      <c r="B2703" s="2" t="s">
        <v>6541</v>
      </c>
      <c r="C2703" s="2" t="s">
        <v>54</v>
      </c>
      <c r="D2703" s="2" t="s">
        <v>55</v>
      </c>
      <c r="E2703" s="5">
        <v>-27626</v>
      </c>
      <c r="F2703" s="3" t="s">
        <v>2146</v>
      </c>
      <c r="G2703" s="3" t="s">
        <v>90</v>
      </c>
      <c r="H2703" s="2" t="s">
        <v>21</v>
      </c>
      <c r="I2703" s="2" t="s">
        <v>6542</v>
      </c>
      <c r="J2703" s="3" t="str">
        <f>HYPERLINK("https://www.boe.es/gazeta/dias/1824/05/11/pdfs/GMD-1824-60.pdf#page=2","Abrir facsímil")</f>
        <v>Abrir facsímil</v>
      </c>
      <c r="K2703" s="3" t="s">
        <v>23</v>
      </c>
    </row>
    <row r="2704" spans="1:11" ht="42" customHeight="1">
      <c r="A2704" s="2" t="s">
        <v>6543</v>
      </c>
      <c r="B2704" s="2" t="s">
        <v>6544</v>
      </c>
      <c r="C2704" s="2" t="s">
        <v>155</v>
      </c>
      <c r="D2704" s="2" t="s">
        <v>18</v>
      </c>
      <c r="E2704" s="5">
        <v>-27503</v>
      </c>
      <c r="F2704" s="3" t="s">
        <v>196</v>
      </c>
      <c r="G2704" s="3" t="s">
        <v>28</v>
      </c>
      <c r="H2704" s="2" t="s">
        <v>21</v>
      </c>
      <c r="I2704" s="2" t="s">
        <v>6545</v>
      </c>
      <c r="J2704" s="3" t="str">
        <f>HYPERLINK("https://www.boe.es/gazeta/dias/1824/09/11/pdfs/GMD-1824-117.pdf#page=4","Abrir facsímil")</f>
        <v>Abrir facsímil</v>
      </c>
      <c r="K2704" s="3" t="s">
        <v>23</v>
      </c>
    </row>
    <row r="2705" spans="1:11" ht="42" customHeight="1">
      <c r="A2705" s="2" t="s">
        <v>6546</v>
      </c>
      <c r="B2705" s="2" t="s">
        <v>6547</v>
      </c>
      <c r="C2705" s="2" t="s">
        <v>54</v>
      </c>
      <c r="D2705" s="2" t="s">
        <v>55</v>
      </c>
      <c r="E2705" s="5">
        <v>-27500</v>
      </c>
      <c r="F2705" s="3" t="s">
        <v>1015</v>
      </c>
      <c r="G2705" s="3" t="s">
        <v>90</v>
      </c>
      <c r="H2705" s="2" t="s">
        <v>21</v>
      </c>
      <c r="I2705" s="2" t="s">
        <v>6548</v>
      </c>
      <c r="J2705" s="3" t="str">
        <f>HYPERLINK("https://www.boe.es/gazeta/dias/1824/09/14/pdfs/GMD-1824-118.pdf#page=2","Abrir facsímil")</f>
        <v>Abrir facsímil</v>
      </c>
      <c r="K2705" s="3" t="s">
        <v>23</v>
      </c>
    </row>
    <row r="2706" spans="1:11" ht="42" customHeight="1">
      <c r="A2706" s="2" t="s">
        <v>6549</v>
      </c>
      <c r="B2706" s="2" t="s">
        <v>6550</v>
      </c>
      <c r="C2706" s="2" t="s">
        <v>54</v>
      </c>
      <c r="D2706" s="2" t="s">
        <v>55</v>
      </c>
      <c r="E2706" s="5">
        <v>-27552</v>
      </c>
      <c r="F2706" s="3" t="s">
        <v>381</v>
      </c>
      <c r="G2706" s="3" t="s">
        <v>28</v>
      </c>
      <c r="H2706" s="2" t="s">
        <v>21</v>
      </c>
      <c r="I2706" s="2" t="s">
        <v>6551</v>
      </c>
      <c r="J2706" s="3" t="str">
        <f>HYPERLINK("https://www.boe.es/gazeta/dias/1824/07/24/pdfs/GMD-1824-93.pdf#page=4","Abrir facsímil")</f>
        <v>Abrir facsímil</v>
      </c>
      <c r="K2706" s="3" t="s">
        <v>23</v>
      </c>
    </row>
    <row r="2707" spans="1:11" ht="42" customHeight="1">
      <c r="A2707" s="2" t="s">
        <v>6552</v>
      </c>
      <c r="B2707" s="2" t="s">
        <v>6553</v>
      </c>
      <c r="C2707" s="2" t="s">
        <v>54</v>
      </c>
      <c r="D2707" s="2" t="s">
        <v>55</v>
      </c>
      <c r="E2707" s="5">
        <v>-27657</v>
      </c>
      <c r="F2707" s="3" t="s">
        <v>94</v>
      </c>
      <c r="G2707" s="3" t="s">
        <v>90</v>
      </c>
      <c r="H2707" s="2" t="s">
        <v>29</v>
      </c>
      <c r="I2707" s="2" t="s">
        <v>6554</v>
      </c>
      <c r="J2707" s="3" t="str">
        <f>HYPERLINK("https://www.boe.es/gazeta/dias/1824/04/10/pdfs/GMD-1824-47.pdf#page=2","Abrir facsímil")</f>
        <v>Abrir facsímil</v>
      </c>
      <c r="K2707" s="3" t="s">
        <v>31</v>
      </c>
    </row>
    <row r="2708" spans="1:11" ht="42" customHeight="1">
      <c r="A2708" s="2" t="s">
        <v>6555</v>
      </c>
      <c r="B2708" s="2" t="s">
        <v>6556</v>
      </c>
      <c r="C2708" s="2" t="s">
        <v>54</v>
      </c>
      <c r="D2708" s="2" t="s">
        <v>55</v>
      </c>
      <c r="E2708" s="5">
        <v>-27491</v>
      </c>
      <c r="F2708" s="3" t="s">
        <v>1195</v>
      </c>
      <c r="G2708" s="3" t="s">
        <v>28</v>
      </c>
      <c r="H2708" s="2" t="s">
        <v>29</v>
      </c>
      <c r="I2708" s="2" t="s">
        <v>6557</v>
      </c>
      <c r="J2708" s="3" t="str">
        <f>HYPERLINK("https://www.boe.es/gazeta/dias/1824/09/23/pdfs/GMD-1824-122.pdf#page=4","Abrir facsímil")</f>
        <v>Abrir facsímil</v>
      </c>
      <c r="K2708" s="3" t="s">
        <v>31</v>
      </c>
    </row>
    <row r="2709" spans="1:11" ht="42" customHeight="1">
      <c r="A2709" s="2" t="s">
        <v>6558</v>
      </c>
      <c r="B2709" s="2" t="s">
        <v>6559</v>
      </c>
      <c r="C2709" s="2" t="s">
        <v>26</v>
      </c>
      <c r="D2709" s="2" t="s">
        <v>18</v>
      </c>
      <c r="E2709" s="5">
        <v>-27442</v>
      </c>
      <c r="F2709" s="3" t="s">
        <v>1063</v>
      </c>
      <c r="G2709" s="3" t="s">
        <v>28</v>
      </c>
      <c r="H2709" s="2" t="s">
        <v>29</v>
      </c>
      <c r="I2709" s="2" t="s">
        <v>6560</v>
      </c>
      <c r="J2709" s="3" t="str">
        <f>HYPERLINK("https://www.boe.es/gazeta/dias/1824/11/11/pdfs/GMD-1824-143.pdf#page=4","Abrir facsímil")</f>
        <v>Abrir facsímil</v>
      </c>
      <c r="K2709" s="3" t="s">
        <v>31</v>
      </c>
    </row>
    <row r="2710" spans="1:11" ht="42" customHeight="1">
      <c r="A2710" s="2" t="s">
        <v>6561</v>
      </c>
      <c r="B2710" s="2" t="s">
        <v>6562</v>
      </c>
      <c r="C2710" s="2" t="s">
        <v>54</v>
      </c>
      <c r="D2710" s="2" t="s">
        <v>55</v>
      </c>
      <c r="E2710" s="5">
        <v>-27622</v>
      </c>
      <c r="F2710" s="3" t="s">
        <v>2440</v>
      </c>
      <c r="G2710" s="3" t="s">
        <v>90</v>
      </c>
      <c r="H2710" s="2" t="s">
        <v>29</v>
      </c>
      <c r="I2710" s="2" t="s">
        <v>6563</v>
      </c>
      <c r="J2710" s="3" t="str">
        <f>HYPERLINK("https://www.boe.es/gazeta/dias/1824/05/15/pdfs/GMD-1824-62.pdf#page=2","Abrir facsímil")</f>
        <v>Abrir facsímil</v>
      </c>
      <c r="K2710" s="3" t="s">
        <v>31</v>
      </c>
    </row>
    <row r="2711" spans="1:11" ht="42" customHeight="1">
      <c r="A2711" s="2" t="s">
        <v>6564</v>
      </c>
      <c r="B2711" s="2" t="s">
        <v>6565</v>
      </c>
      <c r="C2711" s="2" t="s">
        <v>17</v>
      </c>
      <c r="D2711" s="2" t="s">
        <v>18</v>
      </c>
      <c r="E2711" s="5">
        <v>-27437</v>
      </c>
      <c r="F2711" s="3" t="s">
        <v>45</v>
      </c>
      <c r="G2711" s="3" t="s">
        <v>37</v>
      </c>
      <c r="H2711" s="2" t="s">
        <v>29</v>
      </c>
      <c r="I2711" s="2" t="s">
        <v>6566</v>
      </c>
      <c r="J2711" s="3" t="str">
        <f>HYPERLINK("https://www.boe.es/gazeta/dias/1824/11/16/pdfs/GMD-1824-145.pdf#page=3","Abrir facsímil")</f>
        <v>Abrir facsímil</v>
      </c>
      <c r="K2711" s="3" t="s">
        <v>31</v>
      </c>
    </row>
    <row r="2712" spans="1:11" ht="42" customHeight="1">
      <c r="A2712" s="2" t="s">
        <v>6567</v>
      </c>
      <c r="B2712" s="2" t="s">
        <v>6568</v>
      </c>
      <c r="C2712" s="2" t="s">
        <v>17</v>
      </c>
      <c r="D2712" s="2" t="s">
        <v>18</v>
      </c>
      <c r="E2712" s="5">
        <v>-27631</v>
      </c>
      <c r="F2712" s="3" t="s">
        <v>322</v>
      </c>
      <c r="G2712" s="3" t="s">
        <v>28</v>
      </c>
      <c r="H2712" s="2" t="s">
        <v>29</v>
      </c>
      <c r="I2712" s="2" t="s">
        <v>6569</v>
      </c>
      <c r="J2712" s="3" t="str">
        <f>HYPERLINK("https://www.boe.es/gazeta/dias/1824/05/06/pdfs/GMD-1824-58.pdf#page=4","Abrir facsímil")</f>
        <v>Abrir facsímil</v>
      </c>
      <c r="K2712" s="3" t="s">
        <v>31</v>
      </c>
    </row>
    <row r="2713" spans="1:11" ht="42" customHeight="1">
      <c r="A2713" s="2" t="s">
        <v>6570</v>
      </c>
      <c r="B2713" s="2" t="s">
        <v>6571</v>
      </c>
      <c r="C2713" s="2" t="s">
        <v>54</v>
      </c>
      <c r="D2713" s="2" t="s">
        <v>55</v>
      </c>
      <c r="E2713" s="5">
        <v>-27430</v>
      </c>
      <c r="F2713" s="3" t="s">
        <v>699</v>
      </c>
      <c r="G2713" s="3" t="s">
        <v>28</v>
      </c>
      <c r="H2713" s="2" t="s">
        <v>29</v>
      </c>
      <c r="I2713" s="2" t="s">
        <v>6572</v>
      </c>
      <c r="J2713" s="3" t="str">
        <f>HYPERLINK("https://www.boe.es/gazeta/dias/1824/11/23/pdfs/GMD-1824-148.pdf#page=4","Abrir facsímil")</f>
        <v>Abrir facsímil</v>
      </c>
      <c r="K2713" s="3" t="s">
        <v>31</v>
      </c>
    </row>
    <row r="2714" spans="1:11" ht="42" customHeight="1">
      <c r="A2714" s="2" t="s">
        <v>6573</v>
      </c>
      <c r="B2714" s="2" t="s">
        <v>6573</v>
      </c>
      <c r="C2714" s="2" t="s">
        <v>54</v>
      </c>
      <c r="D2714" s="2" t="s">
        <v>55</v>
      </c>
      <c r="E2714" s="5">
        <v>-27575</v>
      </c>
      <c r="F2714" s="3" t="s">
        <v>261</v>
      </c>
      <c r="G2714" s="3" t="s">
        <v>90</v>
      </c>
      <c r="H2714" s="2" t="s">
        <v>29</v>
      </c>
      <c r="I2714" s="2" t="s">
        <v>6574</v>
      </c>
      <c r="J2714" s="3" t="str">
        <f>HYPERLINK("https://www.boe.es/gazeta/dias/1824/07/01/pdfs/GMD-1824-83.pdf#page=2","Abrir facsímil")</f>
        <v>Abrir facsímil</v>
      </c>
      <c r="K2714" s="3" t="s">
        <v>31</v>
      </c>
    </row>
    <row r="2715" spans="1:11" ht="42" customHeight="1">
      <c r="A2715" s="2" t="s">
        <v>6573</v>
      </c>
      <c r="B2715" s="2" t="s">
        <v>6573</v>
      </c>
      <c r="C2715" s="2" t="s">
        <v>54</v>
      </c>
      <c r="D2715" s="2" t="s">
        <v>55</v>
      </c>
      <c r="E2715" s="5">
        <v>-27489</v>
      </c>
      <c r="F2715" s="3" t="s">
        <v>59</v>
      </c>
      <c r="G2715" s="3" t="s">
        <v>28</v>
      </c>
      <c r="H2715" s="2" t="s">
        <v>29</v>
      </c>
      <c r="I2715" s="2" t="s">
        <v>6575</v>
      </c>
      <c r="J2715" s="3" t="str">
        <f>HYPERLINK("https://www.boe.es/gazeta/dias/1824/09/25/pdfs/GMD-1824-123.pdf#page=4","Abrir facsímil")</f>
        <v>Abrir facsímil</v>
      </c>
      <c r="K2715" s="3" t="s">
        <v>31</v>
      </c>
    </row>
    <row r="2716" spans="1:11" ht="42" customHeight="1">
      <c r="A2716" s="2" t="s">
        <v>6573</v>
      </c>
      <c r="B2716" s="2" t="s">
        <v>6573</v>
      </c>
      <c r="C2716" s="2" t="s">
        <v>34</v>
      </c>
      <c r="D2716" s="2" t="s">
        <v>35</v>
      </c>
      <c r="E2716" s="5">
        <v>-27451</v>
      </c>
      <c r="F2716" s="3" t="s">
        <v>1644</v>
      </c>
      <c r="G2716" s="3" t="s">
        <v>28</v>
      </c>
      <c r="H2716" s="2" t="s">
        <v>29</v>
      </c>
      <c r="I2716" s="2" t="s">
        <v>6576</v>
      </c>
      <c r="J2716" s="3" t="str">
        <f>HYPERLINK("https://www.boe.es/gazeta/dias/1824/11/02/pdfs/GMD-1824-139.pdf#page=4","Abrir facsímil")</f>
        <v>Abrir facsímil</v>
      </c>
      <c r="K2716" s="3" t="s">
        <v>31</v>
      </c>
    </row>
    <row r="2717" spans="1:11" ht="42" customHeight="1">
      <c r="A2717" s="2" t="s">
        <v>6577</v>
      </c>
      <c r="B2717" s="2" t="s">
        <v>6577</v>
      </c>
      <c r="C2717" s="2" t="s">
        <v>54</v>
      </c>
      <c r="D2717" s="2" t="s">
        <v>55</v>
      </c>
      <c r="E2717" s="5">
        <v>-27556</v>
      </c>
      <c r="F2717" s="3" t="s">
        <v>367</v>
      </c>
      <c r="G2717" s="3" t="s">
        <v>28</v>
      </c>
      <c r="H2717" s="2" t="s">
        <v>29</v>
      </c>
      <c r="I2717" s="2" t="s">
        <v>6578</v>
      </c>
      <c r="J2717" s="3" t="str">
        <f>HYPERLINK("https://www.boe.es/gazeta/dias/1824/07/20/pdfs/GMD-1824-91.pdf#page=4","Abrir facsímil")</f>
        <v>Abrir facsímil</v>
      </c>
      <c r="K2717" s="3" t="s">
        <v>31</v>
      </c>
    </row>
    <row r="2718" spans="1:11" ht="42" customHeight="1">
      <c r="A2718" s="2" t="s">
        <v>6577</v>
      </c>
      <c r="B2718" s="2" t="s">
        <v>6577</v>
      </c>
      <c r="C2718" s="2" t="s">
        <v>54</v>
      </c>
      <c r="D2718" s="2" t="s">
        <v>55</v>
      </c>
      <c r="E2718" s="5">
        <v>-27500</v>
      </c>
      <c r="F2718" s="3" t="s">
        <v>1015</v>
      </c>
      <c r="G2718" s="3" t="s">
        <v>37</v>
      </c>
      <c r="H2718" s="2" t="s">
        <v>29</v>
      </c>
      <c r="I2718" s="2" t="s">
        <v>6579</v>
      </c>
      <c r="J2718" s="3" t="str">
        <f>HYPERLINK("https://www.boe.es/gazeta/dias/1824/09/14/pdfs/GMD-1824-118.pdf#page=3","Abrir facsímil")</f>
        <v>Abrir facsímil</v>
      </c>
      <c r="K2718" s="3" t="s">
        <v>31</v>
      </c>
    </row>
    <row r="2719" spans="1:11" ht="42" customHeight="1">
      <c r="A2719" s="2" t="s">
        <v>6580</v>
      </c>
      <c r="B2719" s="2" t="s">
        <v>6581</v>
      </c>
      <c r="C2719" s="2" t="s">
        <v>54</v>
      </c>
      <c r="D2719" s="2" t="s">
        <v>55</v>
      </c>
      <c r="E2719" s="5">
        <v>-27416</v>
      </c>
      <c r="F2719" s="3" t="s">
        <v>115</v>
      </c>
      <c r="G2719" s="3" t="s">
        <v>37</v>
      </c>
      <c r="H2719" s="2" t="s">
        <v>29</v>
      </c>
      <c r="I2719" s="2" t="s">
        <v>6582</v>
      </c>
      <c r="J2719" s="3" t="str">
        <f>HYPERLINK("https://www.boe.es/gazeta/dias/1824/12/07/pdfs/GMD-1824-154.pdf#page=3","Abrir facsímil")</f>
        <v>Abrir facsímil</v>
      </c>
      <c r="K2719" s="3" t="s">
        <v>31</v>
      </c>
    </row>
    <row r="2720" spans="1:11" ht="42" customHeight="1">
      <c r="A2720" s="2" t="s">
        <v>6583</v>
      </c>
      <c r="B2720" s="2" t="s">
        <v>6584</v>
      </c>
      <c r="C2720" s="2" t="s">
        <v>54</v>
      </c>
      <c r="D2720" s="2" t="s">
        <v>55</v>
      </c>
      <c r="E2720" s="5">
        <v>-27400</v>
      </c>
      <c r="F2720" s="3" t="s">
        <v>108</v>
      </c>
      <c r="G2720" s="3" t="s">
        <v>28</v>
      </c>
      <c r="H2720" s="2" t="s">
        <v>29</v>
      </c>
      <c r="I2720" s="2" t="s">
        <v>6585</v>
      </c>
      <c r="J2720" s="3" t="str">
        <f>HYPERLINK("https://www.boe.es/gazeta/dias/1824/12/23/pdfs/GMD-1824-161.pdf#page=4","Abrir facsímil")</f>
        <v>Abrir facsímil</v>
      </c>
      <c r="K2720" s="3" t="s">
        <v>31</v>
      </c>
    </row>
    <row r="2721" spans="1:11" ht="42" customHeight="1">
      <c r="A2721" s="2" t="s">
        <v>6586</v>
      </c>
      <c r="B2721" s="2" t="s">
        <v>6587</v>
      </c>
      <c r="C2721" s="2" t="s">
        <v>54</v>
      </c>
      <c r="D2721" s="2" t="s">
        <v>55</v>
      </c>
      <c r="E2721" s="5">
        <v>-27491</v>
      </c>
      <c r="F2721" s="3" t="s">
        <v>1195</v>
      </c>
      <c r="G2721" s="3" t="s">
        <v>37</v>
      </c>
      <c r="H2721" s="2" t="s">
        <v>29</v>
      </c>
      <c r="I2721" s="2" t="s">
        <v>6588</v>
      </c>
      <c r="J2721" s="3" t="str">
        <f>HYPERLINK("https://www.boe.es/gazeta/dias/1824/09/23/pdfs/GMD-1824-122.pdf#page=3","Abrir facsímil")</f>
        <v>Abrir facsímil</v>
      </c>
      <c r="K2721" s="3" t="s">
        <v>31</v>
      </c>
    </row>
    <row r="2722" spans="1:11" ht="42" customHeight="1">
      <c r="A2722" s="2" t="s">
        <v>6589</v>
      </c>
      <c r="B2722" s="2" t="s">
        <v>6590</v>
      </c>
      <c r="C2722" s="2" t="s">
        <v>54</v>
      </c>
      <c r="D2722" s="2" t="s">
        <v>55</v>
      </c>
      <c r="E2722" s="5">
        <v>-27491</v>
      </c>
      <c r="F2722" s="3" t="s">
        <v>1195</v>
      </c>
      <c r="G2722" s="3" t="s">
        <v>28</v>
      </c>
      <c r="H2722" s="2" t="s">
        <v>29</v>
      </c>
      <c r="I2722" s="2" t="s">
        <v>6591</v>
      </c>
      <c r="J2722" s="3" t="str">
        <f>HYPERLINK("https://www.boe.es/gazeta/dias/1824/09/23/pdfs/GMD-1824-122.pdf#page=4","Abrir facsímil")</f>
        <v>Abrir facsímil</v>
      </c>
      <c r="K2722" s="3" t="s">
        <v>31</v>
      </c>
    </row>
    <row r="2723" spans="1:11" ht="42" customHeight="1">
      <c r="A2723" s="2" t="s">
        <v>6589</v>
      </c>
      <c r="B2723" s="2" t="s">
        <v>6590</v>
      </c>
      <c r="C2723" s="2" t="s">
        <v>54</v>
      </c>
      <c r="D2723" s="2" t="s">
        <v>55</v>
      </c>
      <c r="E2723" s="5">
        <v>-27484</v>
      </c>
      <c r="F2723" s="3" t="s">
        <v>659</v>
      </c>
      <c r="G2723" s="3" t="s">
        <v>37</v>
      </c>
      <c r="H2723" s="2" t="s">
        <v>29</v>
      </c>
      <c r="I2723" s="2" t="s">
        <v>6592</v>
      </c>
      <c r="J2723" s="3" t="str">
        <f>HYPERLINK("https://www.boe.es/gazeta/dias/1824/09/30/pdfs/GMD-1824-125.pdf#page=3","Abrir facsímil")</f>
        <v>Abrir facsímil</v>
      </c>
      <c r="K2723" s="3" t="s">
        <v>31</v>
      </c>
    </row>
    <row r="2724" spans="1:11" ht="42" customHeight="1">
      <c r="A2724" s="2" t="s">
        <v>6589</v>
      </c>
      <c r="B2724" s="2" t="s">
        <v>6590</v>
      </c>
      <c r="C2724" s="2" t="s">
        <v>54</v>
      </c>
      <c r="D2724" s="2" t="s">
        <v>55</v>
      </c>
      <c r="E2724" s="5">
        <v>-27409</v>
      </c>
      <c r="F2724" s="3" t="s">
        <v>85</v>
      </c>
      <c r="G2724" s="3" t="s">
        <v>28</v>
      </c>
      <c r="H2724" s="2" t="s">
        <v>29</v>
      </c>
      <c r="I2724" s="2" t="s">
        <v>6593</v>
      </c>
      <c r="J2724" s="3" t="str">
        <f>HYPERLINK("https://www.boe.es/gazeta/dias/1824/12/14/pdfs/GMD-1824-157.pdf#page=4","Abrir facsímil")</f>
        <v>Abrir facsímil</v>
      </c>
      <c r="K2724" s="3" t="s">
        <v>31</v>
      </c>
    </row>
    <row r="2725" spans="1:11" ht="42" customHeight="1">
      <c r="A2725" s="2" t="s">
        <v>6594</v>
      </c>
      <c r="B2725" s="2" t="s">
        <v>6595</v>
      </c>
      <c r="C2725" s="2" t="s">
        <v>54</v>
      </c>
      <c r="D2725" s="2" t="s">
        <v>55</v>
      </c>
      <c r="E2725" s="5">
        <v>-27398</v>
      </c>
      <c r="F2725" s="3" t="s">
        <v>387</v>
      </c>
      <c r="G2725" s="3" t="s">
        <v>37</v>
      </c>
      <c r="H2725" s="2" t="s">
        <v>29</v>
      </c>
      <c r="I2725" s="2" t="s">
        <v>6596</v>
      </c>
      <c r="J2725" s="3" t="str">
        <f>HYPERLINK("https://www.boe.es/gazeta/dias/1824/12/25/pdfs/GMD-1824-162.pdf#page=3","Abrir facsímil")</f>
        <v>Abrir facsímil</v>
      </c>
      <c r="K2725" s="3" t="s">
        <v>31</v>
      </c>
    </row>
    <row r="2726" spans="1:11" ht="42" customHeight="1">
      <c r="A2726" s="2" t="s">
        <v>6597</v>
      </c>
      <c r="B2726" s="2" t="s">
        <v>6597</v>
      </c>
      <c r="C2726" s="2" t="s">
        <v>17</v>
      </c>
      <c r="D2726" s="2" t="s">
        <v>18</v>
      </c>
      <c r="E2726" s="5">
        <v>-27650</v>
      </c>
      <c r="F2726" s="3" t="s">
        <v>237</v>
      </c>
      <c r="G2726" s="3" t="s">
        <v>28</v>
      </c>
      <c r="H2726" s="2" t="s">
        <v>29</v>
      </c>
      <c r="I2726" s="2" t="s">
        <v>6598</v>
      </c>
      <c r="J2726" s="3" t="str">
        <f>HYPERLINK("https://www.boe.es/gazeta/dias/1824/04/17/pdfs/GMD-1824-50.pdf#page=4","Abrir facsímil")</f>
        <v>Abrir facsímil</v>
      </c>
      <c r="K2726" s="3" t="s">
        <v>31</v>
      </c>
    </row>
    <row r="2727" spans="1:11" ht="42" customHeight="1">
      <c r="A2727" s="2" t="s">
        <v>6597</v>
      </c>
      <c r="B2727" s="2" t="s">
        <v>6597</v>
      </c>
      <c r="C2727" s="2" t="s">
        <v>17</v>
      </c>
      <c r="D2727" s="2" t="s">
        <v>18</v>
      </c>
      <c r="E2727" s="5">
        <v>-27512</v>
      </c>
      <c r="F2727" s="3" t="s">
        <v>36</v>
      </c>
      <c r="G2727" s="3" t="s">
        <v>37</v>
      </c>
      <c r="H2727" s="2" t="s">
        <v>29</v>
      </c>
      <c r="I2727" s="2" t="s">
        <v>6599</v>
      </c>
      <c r="J2727" s="3" t="str">
        <f>HYPERLINK("https://www.boe.es/gazeta/dias/1824/09/02/pdfs/GMD-1824-113.pdf#page=3","Abrir facsímil")</f>
        <v>Abrir facsímil</v>
      </c>
      <c r="K2727" s="3" t="s">
        <v>31</v>
      </c>
    </row>
    <row r="2728" spans="1:11" ht="42" customHeight="1">
      <c r="A2728" s="2" t="s">
        <v>6597</v>
      </c>
      <c r="B2728" s="2" t="s">
        <v>6597</v>
      </c>
      <c r="C2728" s="2" t="s">
        <v>17</v>
      </c>
      <c r="D2728" s="2" t="s">
        <v>18</v>
      </c>
      <c r="E2728" s="5">
        <v>-27435</v>
      </c>
      <c r="F2728" s="3" t="s">
        <v>19</v>
      </c>
      <c r="G2728" s="3" t="s">
        <v>20</v>
      </c>
      <c r="H2728" s="2" t="s">
        <v>29</v>
      </c>
      <c r="I2728" s="2" t="s">
        <v>6600</v>
      </c>
      <c r="J2728" s="3" t="str">
        <f>HYPERLINK("https://www.boe.es/gazeta/dias/1824/11/18/pdfs/GMD-1824-146.pdf#page=2","Abrir facsímil")</f>
        <v>Abrir facsímil</v>
      </c>
      <c r="K2728" s="3" t="s">
        <v>31</v>
      </c>
    </row>
    <row r="2729" spans="1:11" ht="42" customHeight="1">
      <c r="A2729" s="2" t="s">
        <v>6597</v>
      </c>
      <c r="B2729" s="2" t="s">
        <v>6597</v>
      </c>
      <c r="C2729" s="2" t="s">
        <v>17</v>
      </c>
      <c r="D2729" s="2" t="s">
        <v>18</v>
      </c>
      <c r="E2729" s="5">
        <v>-27428</v>
      </c>
      <c r="F2729" s="3" t="s">
        <v>81</v>
      </c>
      <c r="G2729" s="3" t="s">
        <v>28</v>
      </c>
      <c r="H2729" s="2" t="s">
        <v>29</v>
      </c>
      <c r="I2729" s="2" t="s">
        <v>6601</v>
      </c>
      <c r="J2729" s="3" t="str">
        <f>HYPERLINK("https://www.boe.es/gazeta/dias/1824/11/25/pdfs/GMD-1824-149.pdf#page=4","Abrir facsímil")</f>
        <v>Abrir facsímil</v>
      </c>
      <c r="K2729" s="3" t="s">
        <v>31</v>
      </c>
    </row>
    <row r="2730" spans="1:11" ht="42" customHeight="1">
      <c r="A2730" s="2" t="s">
        <v>6597</v>
      </c>
      <c r="B2730" s="2" t="s">
        <v>6597</v>
      </c>
      <c r="C2730" s="2" t="s">
        <v>17</v>
      </c>
      <c r="D2730" s="2" t="s">
        <v>18</v>
      </c>
      <c r="E2730" s="5">
        <v>-27412</v>
      </c>
      <c r="F2730" s="3" t="s">
        <v>73</v>
      </c>
      <c r="G2730" s="3" t="s">
        <v>28</v>
      </c>
      <c r="H2730" s="2" t="s">
        <v>29</v>
      </c>
      <c r="I2730" s="2" t="s">
        <v>6602</v>
      </c>
      <c r="J2730" s="3" t="str">
        <f>HYPERLINK("https://www.boe.es/gazeta/dias/1824/12/11/pdfs/GMD-1824-156.pdf#page=4","Abrir facsímil")</f>
        <v>Abrir facsímil</v>
      </c>
      <c r="K2730" s="3" t="s">
        <v>31</v>
      </c>
    </row>
    <row r="2731" spans="1:11" ht="42" customHeight="1">
      <c r="A2731" s="2" t="s">
        <v>6597</v>
      </c>
      <c r="B2731" s="2" t="s">
        <v>6597</v>
      </c>
      <c r="C2731" s="2" t="s">
        <v>54</v>
      </c>
      <c r="D2731" s="2" t="s">
        <v>55</v>
      </c>
      <c r="E2731" s="5">
        <v>-27395</v>
      </c>
      <c r="F2731" s="3" t="s">
        <v>817</v>
      </c>
      <c r="G2731" s="3" t="s">
        <v>37</v>
      </c>
      <c r="H2731" s="2" t="s">
        <v>29</v>
      </c>
      <c r="I2731" s="2" t="s">
        <v>6603</v>
      </c>
      <c r="J2731" s="3" t="str">
        <f>HYPERLINK("https://www.boe.es/gazeta/dias/1824/12/28/pdfs/GMD-1824-163.pdf#page=3","Abrir facsímil")</f>
        <v>Abrir facsímil</v>
      </c>
      <c r="K2731" s="3" t="s">
        <v>31</v>
      </c>
    </row>
    <row r="2732" spans="1:11" ht="42" customHeight="1">
      <c r="A2732" s="2" t="s">
        <v>6604</v>
      </c>
      <c r="B2732" s="2" t="s">
        <v>6605</v>
      </c>
      <c r="C2732" s="2" t="s">
        <v>26</v>
      </c>
      <c r="D2732" s="2" t="s">
        <v>18</v>
      </c>
      <c r="E2732" s="5">
        <v>-27633</v>
      </c>
      <c r="F2732" s="3" t="s">
        <v>27</v>
      </c>
      <c r="G2732" s="3" t="s">
        <v>28</v>
      </c>
      <c r="H2732" s="2" t="s">
        <v>29</v>
      </c>
      <c r="I2732" s="2" t="s">
        <v>6606</v>
      </c>
      <c r="J2732" s="3" t="str">
        <f>HYPERLINK("https://www.boe.es/gazeta/dias/1824/05/04/pdfs/GMD-1824-57.pdf#page=4","Abrir facsímil")</f>
        <v>Abrir facsímil</v>
      </c>
      <c r="K2732" s="3" t="s">
        <v>31</v>
      </c>
    </row>
    <row r="2733" spans="1:11" ht="42" customHeight="1">
      <c r="A2733" s="2" t="s">
        <v>6607</v>
      </c>
      <c r="B2733" s="2" t="s">
        <v>6608</v>
      </c>
      <c r="C2733" s="2" t="s">
        <v>54</v>
      </c>
      <c r="D2733" s="2" t="s">
        <v>55</v>
      </c>
      <c r="E2733" s="5">
        <v>-27484</v>
      </c>
      <c r="F2733" s="3" t="s">
        <v>659</v>
      </c>
      <c r="G2733" s="3" t="s">
        <v>37</v>
      </c>
      <c r="H2733" s="2" t="s">
        <v>29</v>
      </c>
      <c r="I2733" s="2" t="s">
        <v>6609</v>
      </c>
      <c r="J2733" s="3" t="str">
        <f>HYPERLINK("https://www.boe.es/gazeta/dias/1824/09/30/pdfs/GMD-1824-125.pdf#page=3","Abrir facsímil")</f>
        <v>Abrir facsímil</v>
      </c>
      <c r="K2733" s="3" t="s">
        <v>31</v>
      </c>
    </row>
    <row r="2734" spans="1:11" ht="42" customHeight="1">
      <c r="A2734" s="2" t="s">
        <v>6610</v>
      </c>
      <c r="B2734" s="2" t="s">
        <v>6611</v>
      </c>
      <c r="C2734" s="2" t="s">
        <v>34</v>
      </c>
      <c r="D2734" s="2" t="s">
        <v>35</v>
      </c>
      <c r="E2734" s="5">
        <v>-27517</v>
      </c>
      <c r="F2734" s="3" t="s">
        <v>173</v>
      </c>
      <c r="G2734" s="3" t="s">
        <v>28</v>
      </c>
      <c r="H2734" s="2" t="s">
        <v>29</v>
      </c>
      <c r="I2734" s="2" t="s">
        <v>6612</v>
      </c>
      <c r="J2734" s="3" t="str">
        <f>HYPERLINK("https://www.boe.es/gazeta/dias/1824/08/28/pdfs/GMD-1824-110.pdf#page=4","Abrir facsímil")</f>
        <v>Abrir facsímil</v>
      </c>
      <c r="K2734" s="3" t="s">
        <v>31</v>
      </c>
    </row>
    <row r="2735" spans="1:11" ht="42" customHeight="1">
      <c r="A2735" s="2" t="s">
        <v>6613</v>
      </c>
      <c r="B2735" s="2" t="s">
        <v>6614</v>
      </c>
      <c r="C2735" s="2" t="s">
        <v>54</v>
      </c>
      <c r="D2735" s="2" t="s">
        <v>55</v>
      </c>
      <c r="E2735" s="5">
        <v>-27454</v>
      </c>
      <c r="F2735" s="3" t="s">
        <v>318</v>
      </c>
      <c r="G2735" s="3" t="s">
        <v>90</v>
      </c>
      <c r="H2735" s="2" t="s">
        <v>29</v>
      </c>
      <c r="I2735" s="2" t="s">
        <v>6615</v>
      </c>
      <c r="J2735" s="3" t="str">
        <f>HYPERLINK("https://www.boe.es/gazeta/dias/1824/10/30/pdfs/GMD-1824-138.pdf#page=2","Abrir facsímil")</f>
        <v>Abrir facsímil</v>
      </c>
      <c r="K2735" s="3" t="s">
        <v>31</v>
      </c>
    </row>
    <row r="2736" spans="1:11" ht="42" customHeight="1">
      <c r="A2736" s="2" t="s">
        <v>6616</v>
      </c>
      <c r="B2736" s="2" t="s">
        <v>6617</v>
      </c>
      <c r="C2736" s="2" t="s">
        <v>54</v>
      </c>
      <c r="D2736" s="2" t="s">
        <v>55</v>
      </c>
      <c r="E2736" s="5">
        <v>-27489</v>
      </c>
      <c r="F2736" s="3" t="s">
        <v>59</v>
      </c>
      <c r="G2736" s="3" t="s">
        <v>28</v>
      </c>
      <c r="H2736" s="2" t="s">
        <v>29</v>
      </c>
      <c r="I2736" s="2" t="s">
        <v>6618</v>
      </c>
      <c r="J2736" s="3" t="str">
        <f>HYPERLINK("https://www.boe.es/gazeta/dias/1824/09/25/pdfs/GMD-1824-123.pdf#page=4","Abrir facsímil")</f>
        <v>Abrir facsímil</v>
      </c>
      <c r="K2736" s="3" t="s">
        <v>31</v>
      </c>
    </row>
    <row r="2737" spans="1:11" ht="42" customHeight="1">
      <c r="A2737" s="2" t="s">
        <v>6619</v>
      </c>
      <c r="B2737" s="2" t="s">
        <v>6620</v>
      </c>
      <c r="C2737" s="2" t="s">
        <v>26</v>
      </c>
      <c r="D2737" s="2" t="s">
        <v>18</v>
      </c>
      <c r="E2737" s="5">
        <v>-27447</v>
      </c>
      <c r="F2737" s="3" t="s">
        <v>41</v>
      </c>
      <c r="G2737" s="3" t="s">
        <v>28</v>
      </c>
      <c r="H2737" s="2" t="s">
        <v>29</v>
      </c>
      <c r="I2737" s="2" t="s">
        <v>6621</v>
      </c>
      <c r="J2737" s="3" t="str">
        <f>HYPERLINK("https://www.boe.es/gazeta/dias/1824/11/06/pdfs/GMD-1824-141.pdf#page=4","Abrir facsímil")</f>
        <v>Abrir facsímil</v>
      </c>
      <c r="K2737" s="3" t="s">
        <v>31</v>
      </c>
    </row>
    <row r="2738" spans="1:11" ht="42" customHeight="1">
      <c r="A2738" s="2" t="s">
        <v>6622</v>
      </c>
      <c r="B2738" s="2" t="s">
        <v>6623</v>
      </c>
      <c r="C2738" s="2" t="s">
        <v>26</v>
      </c>
      <c r="D2738" s="2" t="s">
        <v>18</v>
      </c>
      <c r="E2738" s="5">
        <v>-27426</v>
      </c>
      <c r="F2738" s="3" t="s">
        <v>244</v>
      </c>
      <c r="G2738" s="3" t="s">
        <v>28</v>
      </c>
      <c r="H2738" s="2" t="s">
        <v>29</v>
      </c>
      <c r="I2738" s="2" t="s">
        <v>6624</v>
      </c>
      <c r="J2738" s="3" t="str">
        <f>HYPERLINK("https://www.boe.es/gazeta/dias/1824/11/27/pdfs/GMD-1824-150.pdf#page=4","Abrir facsímil")</f>
        <v>Abrir facsímil</v>
      </c>
      <c r="K2738" s="3" t="s">
        <v>31</v>
      </c>
    </row>
    <row r="2739" spans="1:11" ht="42" customHeight="1">
      <c r="A2739" s="2" t="s">
        <v>6625</v>
      </c>
      <c r="B2739" s="2" t="s">
        <v>6626</v>
      </c>
      <c r="C2739" s="2" t="s">
        <v>17</v>
      </c>
      <c r="D2739" s="2" t="s">
        <v>18</v>
      </c>
      <c r="E2739" s="5">
        <v>-27510</v>
      </c>
      <c r="F2739" s="3" t="s">
        <v>2039</v>
      </c>
      <c r="G2739" s="3" t="s">
        <v>28</v>
      </c>
      <c r="H2739" s="2" t="s">
        <v>29</v>
      </c>
      <c r="I2739" s="2" t="s">
        <v>6627</v>
      </c>
      <c r="J2739" s="3" t="str">
        <f>HYPERLINK("https://www.boe.es/gazeta/dias/1824/09/04/pdfs/GMD-1824-114.pdf#page=4","Abrir facsímil")</f>
        <v>Abrir facsímil</v>
      </c>
      <c r="K2739" s="3" t="s">
        <v>31</v>
      </c>
    </row>
    <row r="2740" spans="1:11" ht="42" customHeight="1">
      <c r="A2740" s="2" t="s">
        <v>6628</v>
      </c>
      <c r="B2740" s="2" t="s">
        <v>6629</v>
      </c>
      <c r="C2740" s="2" t="s">
        <v>34</v>
      </c>
      <c r="D2740" s="2" t="s">
        <v>35</v>
      </c>
      <c r="E2740" s="5">
        <v>-27675</v>
      </c>
      <c r="F2740" s="3" t="s">
        <v>330</v>
      </c>
      <c r="G2740" s="3" t="s">
        <v>37</v>
      </c>
      <c r="H2740" s="2" t="s">
        <v>29</v>
      </c>
      <c r="I2740" s="2" t="s">
        <v>6630</v>
      </c>
      <c r="J2740" s="3" t="str">
        <f>HYPERLINK("https://www.boe.es/gazeta/dias/1824/03/23/pdfs/GMD-1824-38.pdf#page=3","Abrir facsímil")</f>
        <v>Abrir facsímil</v>
      </c>
      <c r="K2740" s="3" t="s">
        <v>31</v>
      </c>
    </row>
    <row r="2741" spans="1:11" ht="42" customHeight="1">
      <c r="A2741" s="2" t="s">
        <v>6631</v>
      </c>
      <c r="B2741" s="2" t="s">
        <v>6631</v>
      </c>
      <c r="C2741" s="2" t="s">
        <v>54</v>
      </c>
      <c r="D2741" s="2" t="s">
        <v>55</v>
      </c>
      <c r="E2741" s="5">
        <v>-27573</v>
      </c>
      <c r="F2741" s="3" t="s">
        <v>390</v>
      </c>
      <c r="G2741" s="3" t="s">
        <v>90</v>
      </c>
      <c r="H2741" s="2" t="s">
        <v>29</v>
      </c>
      <c r="I2741" s="2" t="s">
        <v>6632</v>
      </c>
      <c r="J2741" s="3" t="str">
        <f>HYPERLINK("https://www.boe.es/gazeta/dias/1824/07/03/pdfs/GMD-1824-84.pdf#page=2","Abrir facsímil")</f>
        <v>Abrir facsímil</v>
      </c>
      <c r="K2741" s="3" t="s">
        <v>31</v>
      </c>
    </row>
    <row r="2742" spans="1:11" ht="42" customHeight="1">
      <c r="A2742" s="2" t="s">
        <v>6631</v>
      </c>
      <c r="B2742" s="2" t="s">
        <v>6631</v>
      </c>
      <c r="C2742" s="2" t="s">
        <v>54</v>
      </c>
      <c r="D2742" s="2" t="s">
        <v>55</v>
      </c>
      <c r="E2742" s="5">
        <v>-27573</v>
      </c>
      <c r="F2742" s="3" t="s">
        <v>390</v>
      </c>
      <c r="G2742" s="3" t="s">
        <v>37</v>
      </c>
      <c r="H2742" s="2" t="s">
        <v>29</v>
      </c>
      <c r="I2742" s="2" t="s">
        <v>6633</v>
      </c>
      <c r="J2742" s="3" t="str">
        <f>HYPERLINK("https://www.boe.es/gazeta/dias/1824/07/03/pdfs/GMD-1824-84.pdf#page=3","Abrir facsímil")</f>
        <v>Abrir facsímil</v>
      </c>
      <c r="K2742" s="3" t="s">
        <v>31</v>
      </c>
    </row>
    <row r="2743" spans="1:11" ht="42" customHeight="1">
      <c r="A2743" s="2" t="s">
        <v>6631</v>
      </c>
      <c r="B2743" s="2" t="s">
        <v>6631</v>
      </c>
      <c r="C2743" s="2" t="s">
        <v>54</v>
      </c>
      <c r="D2743" s="2" t="s">
        <v>55</v>
      </c>
      <c r="E2743" s="5">
        <v>-27423</v>
      </c>
      <c r="F2743" s="3" t="s">
        <v>1300</v>
      </c>
      <c r="G2743" s="3" t="s">
        <v>37</v>
      </c>
      <c r="H2743" s="2" t="s">
        <v>29</v>
      </c>
      <c r="I2743" s="2" t="s">
        <v>6634</v>
      </c>
      <c r="J2743" s="3" t="str">
        <f>HYPERLINK("https://www.boe.es/gazeta/dias/1824/11/30/pdfs/GMD-1824-151.pdf#page=3","Abrir facsímil")</f>
        <v>Abrir facsímil</v>
      </c>
      <c r="K2743" s="3" t="s">
        <v>31</v>
      </c>
    </row>
    <row r="2744" spans="1:11" ht="42" customHeight="1">
      <c r="A2744" s="2" t="s">
        <v>6635</v>
      </c>
      <c r="B2744" s="2" t="s">
        <v>6635</v>
      </c>
      <c r="C2744" s="2" t="s">
        <v>54</v>
      </c>
      <c r="D2744" s="2" t="s">
        <v>55</v>
      </c>
      <c r="E2744" s="5">
        <v>-27589</v>
      </c>
      <c r="F2744" s="3" t="s">
        <v>311</v>
      </c>
      <c r="G2744" s="3" t="s">
        <v>90</v>
      </c>
      <c r="H2744" s="2" t="s">
        <v>29</v>
      </c>
      <c r="I2744" s="2" t="s">
        <v>6636</v>
      </c>
      <c r="J2744" s="3" t="str">
        <f>HYPERLINK("https://www.boe.es/gazeta/dias/1824/06/17/pdfs/GMD-1824-77.pdf#page=2","Abrir facsímil")</f>
        <v>Abrir facsímil</v>
      </c>
      <c r="K2744" s="3" t="s">
        <v>31</v>
      </c>
    </row>
    <row r="2745" spans="1:11" ht="42" customHeight="1">
      <c r="A2745" s="2" t="s">
        <v>6637</v>
      </c>
      <c r="B2745" s="2" t="s">
        <v>6638</v>
      </c>
      <c r="C2745" s="2" t="s">
        <v>54</v>
      </c>
      <c r="D2745" s="2" t="s">
        <v>55</v>
      </c>
      <c r="E2745" s="5">
        <v>-27696</v>
      </c>
      <c r="F2745" s="3" t="s">
        <v>872</v>
      </c>
      <c r="G2745" s="3" t="s">
        <v>28</v>
      </c>
      <c r="H2745" s="2" t="s">
        <v>29</v>
      </c>
      <c r="I2745" s="2" t="s">
        <v>6639</v>
      </c>
      <c r="J2745" s="3" t="str">
        <f>HYPERLINK("https://www.boe.es/gazeta/dias/1824/03/02/pdfs/GMD-1824-28.pdf#page=4","Abrir facsímil")</f>
        <v>Abrir facsímil</v>
      </c>
      <c r="K2745" s="3" t="s">
        <v>31</v>
      </c>
    </row>
    <row r="2746" spans="1:11" ht="42" customHeight="1">
      <c r="A2746" s="2" t="s">
        <v>6640</v>
      </c>
      <c r="B2746" s="2" t="s">
        <v>6641</v>
      </c>
      <c r="C2746" s="2" t="s">
        <v>34</v>
      </c>
      <c r="D2746" s="2" t="s">
        <v>35</v>
      </c>
      <c r="E2746" s="5">
        <v>-27734</v>
      </c>
      <c r="F2746" s="3" t="s">
        <v>449</v>
      </c>
      <c r="G2746" s="3" t="s">
        <v>28</v>
      </c>
      <c r="H2746" s="2" t="s">
        <v>29</v>
      </c>
      <c r="I2746" s="2" t="s">
        <v>6642</v>
      </c>
      <c r="J2746" s="3" t="str">
        <f>HYPERLINK("https://www.boe.es/gazeta/dias/1824/01/24/pdfs/GMD-1824-11.pdf#page=4","Abrir facsímil")</f>
        <v>Abrir facsímil</v>
      </c>
      <c r="K2746" s="3" t="s">
        <v>31</v>
      </c>
    </row>
    <row r="2747" spans="1:11" ht="42" customHeight="1">
      <c r="A2747" s="2" t="s">
        <v>6640</v>
      </c>
      <c r="B2747" s="2" t="s">
        <v>6641</v>
      </c>
      <c r="C2747" s="2" t="s">
        <v>17</v>
      </c>
      <c r="D2747" s="2" t="s">
        <v>18</v>
      </c>
      <c r="E2747" s="5">
        <v>-27731</v>
      </c>
      <c r="F2747" s="3" t="s">
        <v>1284</v>
      </c>
      <c r="G2747" s="3" t="s">
        <v>28</v>
      </c>
      <c r="H2747" s="2" t="s">
        <v>29</v>
      </c>
      <c r="I2747" s="2" t="s">
        <v>6643</v>
      </c>
      <c r="J2747" s="3" t="str">
        <f>HYPERLINK("https://www.boe.es/gazeta/dias/1824/01/27/pdfs/GMD-1824-12.pdf#page=4","Abrir facsímil")</f>
        <v>Abrir facsímil</v>
      </c>
      <c r="K2747" s="3" t="s">
        <v>31</v>
      </c>
    </row>
    <row r="2748" spans="1:11" ht="42" customHeight="1">
      <c r="A2748" s="2" t="s">
        <v>6640</v>
      </c>
      <c r="B2748" s="2" t="s">
        <v>6641</v>
      </c>
      <c r="C2748" s="2" t="s">
        <v>72</v>
      </c>
      <c r="D2748" s="2" t="s">
        <v>18</v>
      </c>
      <c r="E2748" s="5">
        <v>-27549</v>
      </c>
      <c r="F2748" s="3" t="s">
        <v>1271</v>
      </c>
      <c r="G2748" s="3" t="s">
        <v>6644</v>
      </c>
      <c r="H2748" s="2" t="s">
        <v>29</v>
      </c>
      <c r="I2748" s="2" t="s">
        <v>6645</v>
      </c>
      <c r="J2748" s="3" t="str">
        <f>HYPERLINK("https://www.boe.es/gazeta/dias/1824/07/27/pdfs/GMD-1824-94.pdf#page=4","Abrir facsímil")</f>
        <v>Abrir facsímil</v>
      </c>
      <c r="K2748" s="3" t="s">
        <v>31</v>
      </c>
    </row>
    <row r="2749" spans="1:11" ht="42" customHeight="1">
      <c r="A2749" s="2" t="s">
        <v>6646</v>
      </c>
      <c r="B2749" s="2" t="s">
        <v>6647</v>
      </c>
      <c r="C2749" s="2" t="s">
        <v>155</v>
      </c>
      <c r="D2749" s="2" t="s">
        <v>18</v>
      </c>
      <c r="E2749" s="5">
        <v>-27671</v>
      </c>
      <c r="F2749" s="3" t="s">
        <v>1555</v>
      </c>
      <c r="G2749" s="3" t="s">
        <v>28</v>
      </c>
      <c r="H2749" s="2" t="s">
        <v>29</v>
      </c>
      <c r="I2749" s="2" t="s">
        <v>6648</v>
      </c>
      <c r="J2749" s="3" t="str">
        <f>HYPERLINK("https://www.boe.es/gazeta/dias/1824/03/27/pdfs/GMD-1824-40.pdf#page=4","Abrir facsímil")</f>
        <v>Abrir facsímil</v>
      </c>
      <c r="K2749" s="3" t="s">
        <v>31</v>
      </c>
    </row>
    <row r="2750" spans="1:11" ht="42" customHeight="1">
      <c r="A2750" s="2" t="s">
        <v>6649</v>
      </c>
      <c r="B2750" s="2" t="s">
        <v>6650</v>
      </c>
      <c r="C2750" s="2" t="s">
        <v>54</v>
      </c>
      <c r="D2750" s="2" t="s">
        <v>55</v>
      </c>
      <c r="E2750" s="5">
        <v>-27421</v>
      </c>
      <c r="F2750" s="3" t="s">
        <v>579</v>
      </c>
      <c r="G2750" s="3" t="s">
        <v>28</v>
      </c>
      <c r="H2750" s="2" t="s">
        <v>29</v>
      </c>
      <c r="I2750" s="2" t="s">
        <v>6651</v>
      </c>
      <c r="J2750" s="3" t="str">
        <f>HYPERLINK("https://www.boe.es/gazeta/dias/1824/12/02/pdfs/GMD-1824-152.pdf#page=4","Abrir facsímil")</f>
        <v>Abrir facsímil</v>
      </c>
      <c r="K2750" s="3" t="s">
        <v>31</v>
      </c>
    </row>
    <row r="2751" spans="1:11" ht="42" customHeight="1">
      <c r="A2751" s="2" t="s">
        <v>6652</v>
      </c>
      <c r="B2751" s="2" t="s">
        <v>6653</v>
      </c>
      <c r="C2751" s="2" t="s">
        <v>54</v>
      </c>
      <c r="D2751" s="2" t="s">
        <v>55</v>
      </c>
      <c r="E2751" s="5">
        <v>-27428</v>
      </c>
      <c r="F2751" s="3" t="s">
        <v>81</v>
      </c>
      <c r="G2751" s="3" t="s">
        <v>28</v>
      </c>
      <c r="H2751" s="2" t="s">
        <v>29</v>
      </c>
      <c r="I2751" s="2" t="s">
        <v>6654</v>
      </c>
      <c r="J2751" s="3" t="str">
        <f>HYPERLINK("https://www.boe.es/gazeta/dias/1824/11/25/pdfs/GMD-1824-149.pdf#page=4","Abrir facsímil")</f>
        <v>Abrir facsímil</v>
      </c>
      <c r="K2751" s="3" t="s">
        <v>31</v>
      </c>
    </row>
    <row r="2752" spans="1:11" ht="42" customHeight="1">
      <c r="A2752" s="2" t="s">
        <v>6655</v>
      </c>
      <c r="B2752" s="2" t="s">
        <v>6656</v>
      </c>
      <c r="C2752" s="2" t="s">
        <v>54</v>
      </c>
      <c r="D2752" s="2" t="s">
        <v>55</v>
      </c>
      <c r="E2752" s="5">
        <v>-27517</v>
      </c>
      <c r="F2752" s="3" t="s">
        <v>173</v>
      </c>
      <c r="G2752" s="3" t="s">
        <v>28</v>
      </c>
      <c r="H2752" s="2" t="s">
        <v>29</v>
      </c>
      <c r="I2752" s="2" t="s">
        <v>6657</v>
      </c>
      <c r="J2752" s="3" t="str">
        <f>HYPERLINK("https://www.boe.es/gazeta/dias/1824/08/28/pdfs/GMD-1824-110.pdf#page=4","Abrir facsímil")</f>
        <v>Abrir facsímil</v>
      </c>
      <c r="K2752" s="3" t="s">
        <v>31</v>
      </c>
    </row>
    <row r="2753" spans="1:11" ht="42" customHeight="1">
      <c r="A2753" s="2" t="s">
        <v>6658</v>
      </c>
      <c r="B2753" s="2" t="s">
        <v>6658</v>
      </c>
      <c r="C2753" s="2" t="s">
        <v>54</v>
      </c>
      <c r="D2753" s="2" t="s">
        <v>55</v>
      </c>
      <c r="E2753" s="5">
        <v>-27568</v>
      </c>
      <c r="F2753" s="3" t="s">
        <v>103</v>
      </c>
      <c r="G2753" s="3" t="s">
        <v>37</v>
      </c>
      <c r="H2753" s="2" t="s">
        <v>29</v>
      </c>
      <c r="I2753" s="2" t="s">
        <v>6659</v>
      </c>
      <c r="J2753" s="3" t="str">
        <f>HYPERLINK("https://www.boe.es/gazeta/dias/1824/07/08/pdfs/GMD-1824-86.pdf#page=3","Abrir facsímil")</f>
        <v>Abrir facsímil</v>
      </c>
      <c r="K2753" s="3" t="s">
        <v>31</v>
      </c>
    </row>
    <row r="2754" spans="1:11" ht="42" customHeight="1">
      <c r="A2754" s="2" t="s">
        <v>6660</v>
      </c>
      <c r="B2754" s="2" t="s">
        <v>6661</v>
      </c>
      <c r="C2754" s="2" t="s">
        <v>54</v>
      </c>
      <c r="D2754" s="2" t="s">
        <v>55</v>
      </c>
      <c r="E2754" s="5">
        <v>-27430</v>
      </c>
      <c r="F2754" s="3" t="s">
        <v>699</v>
      </c>
      <c r="G2754" s="3" t="s">
        <v>28</v>
      </c>
      <c r="H2754" s="2" t="s">
        <v>29</v>
      </c>
      <c r="I2754" s="2" t="s">
        <v>6662</v>
      </c>
      <c r="J2754" s="3" t="str">
        <f>HYPERLINK("https://www.boe.es/gazeta/dias/1824/11/23/pdfs/GMD-1824-148.pdf#page=4","Abrir facsímil")</f>
        <v>Abrir facsímil</v>
      </c>
      <c r="K2754" s="3" t="s">
        <v>31</v>
      </c>
    </row>
    <row r="2755" spans="1:11" ht="42" customHeight="1">
      <c r="A2755" s="2" t="s">
        <v>6663</v>
      </c>
      <c r="B2755" s="2" t="s">
        <v>6664</v>
      </c>
      <c r="C2755" s="2" t="s">
        <v>34</v>
      </c>
      <c r="D2755" s="2" t="s">
        <v>35</v>
      </c>
      <c r="E2755" s="5">
        <v>-27531</v>
      </c>
      <c r="F2755" s="3" t="s">
        <v>758</v>
      </c>
      <c r="G2755" s="3" t="s">
        <v>28</v>
      </c>
      <c r="H2755" s="2" t="s">
        <v>29</v>
      </c>
      <c r="I2755" s="2" t="s">
        <v>6665</v>
      </c>
      <c r="J2755" s="3" t="str">
        <f>HYPERLINK("https://www.boe.es/gazeta/dias/1824/08/14/pdfs/GMD-1824-102.pdf#page=4","Abrir facsímil")</f>
        <v>Abrir facsímil</v>
      </c>
      <c r="K2755" s="3" t="s">
        <v>31</v>
      </c>
    </row>
    <row r="2756" spans="1:11" ht="42" customHeight="1">
      <c r="A2756" s="2" t="s">
        <v>6666</v>
      </c>
      <c r="B2756" s="2" t="s">
        <v>6667</v>
      </c>
      <c r="C2756" s="2" t="s">
        <v>72</v>
      </c>
      <c r="D2756" s="2" t="s">
        <v>18</v>
      </c>
      <c r="E2756" s="5">
        <v>-27442</v>
      </c>
      <c r="F2756" s="3" t="s">
        <v>1063</v>
      </c>
      <c r="G2756" s="3" t="s">
        <v>28</v>
      </c>
      <c r="H2756" s="2" t="s">
        <v>29</v>
      </c>
      <c r="I2756" s="2" t="s">
        <v>6668</v>
      </c>
      <c r="J2756" s="3" t="str">
        <f>HYPERLINK("https://www.boe.es/gazeta/dias/1824/11/11/pdfs/GMD-1824-143.pdf#page=4","Abrir facsímil")</f>
        <v>Abrir facsímil</v>
      </c>
      <c r="K2756" s="3" t="s">
        <v>31</v>
      </c>
    </row>
    <row r="2757" spans="1:11" ht="42" customHeight="1">
      <c r="A2757" s="2" t="s">
        <v>6669</v>
      </c>
      <c r="B2757" s="2" t="s">
        <v>6670</v>
      </c>
      <c r="C2757" s="2" t="s">
        <v>54</v>
      </c>
      <c r="D2757" s="2" t="s">
        <v>55</v>
      </c>
      <c r="E2757" s="5">
        <v>-27395</v>
      </c>
      <c r="F2757" s="3" t="s">
        <v>817</v>
      </c>
      <c r="G2757" s="3" t="s">
        <v>37</v>
      </c>
      <c r="H2757" s="2" t="s">
        <v>29</v>
      </c>
      <c r="I2757" s="2" t="s">
        <v>6671</v>
      </c>
      <c r="J2757" s="3" t="str">
        <f>HYPERLINK("https://www.boe.es/gazeta/dias/1824/12/28/pdfs/GMD-1824-163.pdf#page=3","Abrir facsímil")</f>
        <v>Abrir facsímil</v>
      </c>
      <c r="K2757" s="3" t="s">
        <v>31</v>
      </c>
    </row>
    <row r="2758" spans="1:11" ht="42" customHeight="1">
      <c r="A2758" s="2" t="s">
        <v>6672</v>
      </c>
      <c r="B2758" s="2" t="s">
        <v>6673</v>
      </c>
      <c r="C2758" s="2" t="s">
        <v>54</v>
      </c>
      <c r="D2758" s="2" t="s">
        <v>55</v>
      </c>
      <c r="E2758" s="5">
        <v>-27675</v>
      </c>
      <c r="F2758" s="3" t="s">
        <v>330</v>
      </c>
      <c r="G2758" s="3" t="s">
        <v>37</v>
      </c>
      <c r="H2758" s="2" t="s">
        <v>29</v>
      </c>
      <c r="I2758" s="2" t="s">
        <v>6674</v>
      </c>
      <c r="J2758" s="3" t="str">
        <f>HYPERLINK("https://www.boe.es/gazeta/dias/1824/03/23/pdfs/GMD-1824-38.pdf#page=3","Abrir facsímil")</f>
        <v>Abrir facsímil</v>
      </c>
      <c r="K2758" s="3" t="s">
        <v>31</v>
      </c>
    </row>
    <row r="2759" spans="1:11" ht="42" customHeight="1">
      <c r="A2759" s="2" t="s">
        <v>6675</v>
      </c>
      <c r="B2759" s="2" t="s">
        <v>6676</v>
      </c>
      <c r="C2759" s="2" t="s">
        <v>34</v>
      </c>
      <c r="D2759" s="2" t="s">
        <v>35</v>
      </c>
      <c r="E2759" s="5">
        <v>-27722</v>
      </c>
      <c r="F2759" s="3" t="s">
        <v>730</v>
      </c>
      <c r="G2759" s="3" t="s">
        <v>731</v>
      </c>
      <c r="H2759" s="2" t="s">
        <v>29</v>
      </c>
      <c r="I2759" s="2" t="s">
        <v>6677</v>
      </c>
      <c r="J2759" s="3" t="str">
        <f>HYPERLINK("https://www.boe.es/gazeta/dias/1824/02/05/pdfs/GMD-1824-17.pdf#page=5","Abrir facsímil")</f>
        <v>Abrir facsímil</v>
      </c>
      <c r="K2759" s="3" t="s">
        <v>31</v>
      </c>
    </row>
    <row r="2760" spans="1:11" ht="42" customHeight="1">
      <c r="A2760" s="2" t="s">
        <v>6678</v>
      </c>
      <c r="B2760" s="2" t="s">
        <v>6679</v>
      </c>
      <c r="C2760" s="2" t="s">
        <v>54</v>
      </c>
      <c r="D2760" s="2" t="s">
        <v>55</v>
      </c>
      <c r="E2760" s="5">
        <v>-27407</v>
      </c>
      <c r="F2760" s="3" t="s">
        <v>254</v>
      </c>
      <c r="G2760" s="3" t="s">
        <v>28</v>
      </c>
      <c r="H2760" s="2" t="s">
        <v>29</v>
      </c>
      <c r="I2760" s="2" t="s">
        <v>6680</v>
      </c>
      <c r="J2760" s="3" t="str">
        <f>HYPERLINK("https://www.boe.es/gazeta/dias/1824/12/16/pdfs/GMD-1824-158.pdf#page=4","Abrir facsímil")</f>
        <v>Abrir facsímil</v>
      </c>
      <c r="K2760" s="3" t="s">
        <v>31</v>
      </c>
    </row>
    <row r="2761" spans="1:11" ht="42" customHeight="1">
      <c r="A2761" s="2" t="s">
        <v>6681</v>
      </c>
      <c r="B2761" s="2" t="s">
        <v>6682</v>
      </c>
      <c r="C2761" s="2" t="s">
        <v>54</v>
      </c>
      <c r="D2761" s="2" t="s">
        <v>55</v>
      </c>
      <c r="E2761" s="5">
        <v>-27465</v>
      </c>
      <c r="F2761" s="3" t="s">
        <v>1390</v>
      </c>
      <c r="G2761" s="3" t="s">
        <v>90</v>
      </c>
      <c r="H2761" s="2" t="s">
        <v>29</v>
      </c>
      <c r="I2761" s="2" t="s">
        <v>6683</v>
      </c>
      <c r="J2761" s="3" t="str">
        <f>HYPERLINK("https://www.boe.es/gazeta/dias/1824/10/19/pdfs/GMD-1824-133.pdf#page=2","Abrir facsímil")</f>
        <v>Abrir facsímil</v>
      </c>
      <c r="K2761" s="3" t="s">
        <v>31</v>
      </c>
    </row>
    <row r="2762" spans="1:11" ht="42" customHeight="1">
      <c r="A2762" s="2" t="s">
        <v>6684</v>
      </c>
      <c r="B2762" s="2" t="s">
        <v>6684</v>
      </c>
      <c r="C2762" s="2" t="s">
        <v>54</v>
      </c>
      <c r="D2762" s="2" t="s">
        <v>55</v>
      </c>
      <c r="E2762" s="5">
        <v>-27540</v>
      </c>
      <c r="F2762" s="3" t="s">
        <v>1661</v>
      </c>
      <c r="G2762" s="3" t="s">
        <v>90</v>
      </c>
      <c r="H2762" s="2" t="s">
        <v>29</v>
      </c>
      <c r="I2762" s="2" t="s">
        <v>6685</v>
      </c>
      <c r="J2762" s="3" t="str">
        <f>HYPERLINK("https://www.boe.es/gazeta/dias/1824/08/05/pdfs/GMD-1824-98.pdf#page=2","Abrir facsímil")</f>
        <v>Abrir facsímil</v>
      </c>
      <c r="K2762" s="3" t="s">
        <v>31</v>
      </c>
    </row>
    <row r="2763" spans="1:11" ht="42" customHeight="1">
      <c r="A2763" s="2" t="s">
        <v>6686</v>
      </c>
      <c r="B2763" s="2" t="s">
        <v>6687</v>
      </c>
      <c r="C2763" s="2" t="s">
        <v>34</v>
      </c>
      <c r="D2763" s="2" t="s">
        <v>35</v>
      </c>
      <c r="E2763" s="5">
        <v>-27470</v>
      </c>
      <c r="F2763" s="3" t="s">
        <v>89</v>
      </c>
      <c r="G2763" s="3" t="s">
        <v>37</v>
      </c>
      <c r="H2763" s="2" t="s">
        <v>29</v>
      </c>
      <c r="I2763" s="2" t="s">
        <v>6688</v>
      </c>
      <c r="J2763" s="3" t="str">
        <f>HYPERLINK("https://www.boe.es/gazeta/dias/1824/10/14/pdfs/GMD-1824-131.pdf#page=3","Abrir facsímil")</f>
        <v>Abrir facsímil</v>
      </c>
      <c r="K2763" s="3" t="s">
        <v>31</v>
      </c>
    </row>
    <row r="2764" spans="1:11" ht="42" customHeight="1">
      <c r="A2764" s="2" t="s">
        <v>6689</v>
      </c>
      <c r="B2764" s="2" t="s">
        <v>6690</v>
      </c>
      <c r="C2764" s="2" t="s">
        <v>301</v>
      </c>
      <c r="D2764" s="2" t="s">
        <v>18</v>
      </c>
      <c r="E2764" s="5">
        <v>-27444</v>
      </c>
      <c r="F2764" s="3" t="s">
        <v>1134</v>
      </c>
      <c r="G2764" s="3" t="s">
        <v>28</v>
      </c>
      <c r="H2764" s="2" t="s">
        <v>29</v>
      </c>
      <c r="I2764" s="2" t="s">
        <v>6691</v>
      </c>
      <c r="J2764" s="3" t="str">
        <f>HYPERLINK("https://www.boe.es/gazeta/dias/1824/11/09/pdfs/GMD-1824-142.pdf#page=4","Abrir facsímil")</f>
        <v>Abrir facsímil</v>
      </c>
      <c r="K2764" s="3" t="s">
        <v>31</v>
      </c>
    </row>
    <row r="2765" spans="1:11" ht="42" customHeight="1">
      <c r="A2765" s="2" t="s">
        <v>6692</v>
      </c>
      <c r="B2765" s="2" t="s">
        <v>6692</v>
      </c>
      <c r="C2765" s="2" t="s">
        <v>17</v>
      </c>
      <c r="D2765" s="2" t="s">
        <v>18</v>
      </c>
      <c r="E2765" s="5">
        <v>-27717</v>
      </c>
      <c r="F2765" s="3" t="s">
        <v>277</v>
      </c>
      <c r="G2765" s="3" t="s">
        <v>28</v>
      </c>
      <c r="H2765" s="2" t="s">
        <v>29</v>
      </c>
      <c r="I2765" s="2" t="s">
        <v>6693</v>
      </c>
      <c r="J2765" s="3" t="str">
        <f>HYPERLINK("https://www.boe.es/gazeta/dias/1824/02/10/pdfs/GMD-1824-19.pdf#page=4","Abrir facsímil")</f>
        <v>Abrir facsímil</v>
      </c>
      <c r="K2765" s="3" t="s">
        <v>31</v>
      </c>
    </row>
    <row r="2766" spans="1:11" ht="42" customHeight="1">
      <c r="A2766" s="2" t="s">
        <v>6694</v>
      </c>
      <c r="B2766" s="2" t="s">
        <v>6695</v>
      </c>
      <c r="C2766" s="2" t="s">
        <v>17</v>
      </c>
      <c r="D2766" s="2" t="s">
        <v>18</v>
      </c>
      <c r="E2766" s="5">
        <v>-27717</v>
      </c>
      <c r="F2766" s="3" t="s">
        <v>277</v>
      </c>
      <c r="G2766" s="3" t="s">
        <v>28</v>
      </c>
      <c r="H2766" s="2" t="s">
        <v>29</v>
      </c>
      <c r="I2766" s="2" t="s">
        <v>6696</v>
      </c>
      <c r="J2766" s="3" t="str">
        <f>HYPERLINK("https://www.boe.es/gazeta/dias/1824/02/10/pdfs/GMD-1824-19.pdf#page=4","Abrir facsímil")</f>
        <v>Abrir facsímil</v>
      </c>
      <c r="K2766" s="3" t="s">
        <v>31</v>
      </c>
    </row>
    <row r="2767" spans="1:11" ht="42" customHeight="1">
      <c r="A2767" s="2" t="s">
        <v>6694</v>
      </c>
      <c r="B2767" s="2" t="s">
        <v>6695</v>
      </c>
      <c r="C2767" s="2" t="s">
        <v>34</v>
      </c>
      <c r="D2767" s="2" t="s">
        <v>35</v>
      </c>
      <c r="E2767" s="5">
        <v>-27512</v>
      </c>
      <c r="F2767" s="3" t="s">
        <v>36</v>
      </c>
      <c r="G2767" s="3" t="s">
        <v>90</v>
      </c>
      <c r="H2767" s="2" t="s">
        <v>29</v>
      </c>
      <c r="I2767" s="2" t="s">
        <v>6697</v>
      </c>
      <c r="J2767" s="3" t="str">
        <f>HYPERLINK("https://www.boe.es/gazeta/dias/1824/09/02/pdfs/GMD-1824-113.pdf#page=2","Abrir facsímil")</f>
        <v>Abrir facsímil</v>
      </c>
      <c r="K2767" s="3" t="s">
        <v>31</v>
      </c>
    </row>
    <row r="2768" spans="1:11" ht="42" customHeight="1">
      <c r="A2768" s="2" t="s">
        <v>6698</v>
      </c>
      <c r="B2768" s="2" t="s">
        <v>6698</v>
      </c>
      <c r="C2768" s="2" t="s">
        <v>17</v>
      </c>
      <c r="D2768" s="2" t="s">
        <v>18</v>
      </c>
      <c r="E2768" s="5">
        <v>-27608</v>
      </c>
      <c r="F2768" s="3" t="s">
        <v>375</v>
      </c>
      <c r="G2768" s="3" t="s">
        <v>37</v>
      </c>
      <c r="H2768" s="2" t="s">
        <v>29</v>
      </c>
      <c r="I2768" s="2" t="s">
        <v>6699</v>
      </c>
      <c r="J2768" s="3" t="str">
        <f>HYPERLINK("https://www.boe.es/gazeta/dias/1824/05/29/pdfs/GMD-1824-69.pdf#page=3","Abrir facsímil")</f>
        <v>Abrir facsímil</v>
      </c>
      <c r="K2768" s="3" t="s">
        <v>31</v>
      </c>
    </row>
    <row r="2769" spans="1:11" ht="42" customHeight="1">
      <c r="A2769" s="2" t="s">
        <v>6700</v>
      </c>
      <c r="B2769" s="2" t="s">
        <v>6700</v>
      </c>
      <c r="C2769" s="2" t="s">
        <v>34</v>
      </c>
      <c r="D2769" s="2" t="s">
        <v>35</v>
      </c>
      <c r="E2769" s="5">
        <v>-27689</v>
      </c>
      <c r="F2769" s="3" t="s">
        <v>200</v>
      </c>
      <c r="G2769" s="3" t="s">
        <v>28</v>
      </c>
      <c r="H2769" s="2" t="s">
        <v>29</v>
      </c>
      <c r="I2769" s="2" t="s">
        <v>6701</v>
      </c>
      <c r="J2769" s="3" t="str">
        <f>HYPERLINK("https://www.boe.es/gazeta/dias/1824/03/09/pdfs/GMD-1824-31.pdf#page=4","Abrir facsímil")</f>
        <v>Abrir facsímil</v>
      </c>
      <c r="K2769" s="3" t="s">
        <v>31</v>
      </c>
    </row>
    <row r="2770" spans="1:11" ht="42" customHeight="1">
      <c r="A2770" s="2" t="s">
        <v>6702</v>
      </c>
      <c r="B2770" s="2" t="s">
        <v>6703</v>
      </c>
      <c r="C2770" s="2" t="s">
        <v>54</v>
      </c>
      <c r="D2770" s="2" t="s">
        <v>55</v>
      </c>
      <c r="E2770" s="5">
        <v>-27727</v>
      </c>
      <c r="F2770" s="3" t="s">
        <v>452</v>
      </c>
      <c r="G2770" s="3" t="s">
        <v>28</v>
      </c>
      <c r="H2770" s="2" t="s">
        <v>29</v>
      </c>
      <c r="I2770" s="2" t="s">
        <v>6704</v>
      </c>
      <c r="J2770" s="3" t="str">
        <f>HYPERLINK("https://www.boe.es/gazeta/dias/1824/01/31/pdfs/GMD-1824-14.pdf#page=4","Abrir facsímil")</f>
        <v>Abrir facsímil</v>
      </c>
      <c r="K2770" s="3" t="s">
        <v>31</v>
      </c>
    </row>
    <row r="2771" spans="1:11" ht="42" customHeight="1">
      <c r="A2771" s="2" t="s">
        <v>6705</v>
      </c>
      <c r="B2771" s="2" t="s">
        <v>6706</v>
      </c>
      <c r="C2771" s="2" t="s">
        <v>34</v>
      </c>
      <c r="D2771" s="2" t="s">
        <v>35</v>
      </c>
      <c r="E2771" s="5">
        <v>-27734</v>
      </c>
      <c r="F2771" s="3" t="s">
        <v>449</v>
      </c>
      <c r="G2771" s="3" t="s">
        <v>28</v>
      </c>
      <c r="H2771" s="2" t="s">
        <v>29</v>
      </c>
      <c r="I2771" s="2" t="s">
        <v>6707</v>
      </c>
      <c r="J2771" s="3" t="str">
        <f>HYPERLINK("https://www.boe.es/gazeta/dias/1824/01/24/pdfs/GMD-1824-11.pdf#page=4","Abrir facsímil")</f>
        <v>Abrir facsímil</v>
      </c>
      <c r="K2771" s="3" t="s">
        <v>31</v>
      </c>
    </row>
    <row r="2772" spans="1:11" ht="42" customHeight="1">
      <c r="A2772" s="2" t="s">
        <v>6708</v>
      </c>
      <c r="B2772" s="2" t="s">
        <v>6709</v>
      </c>
      <c r="C2772" s="2" t="s">
        <v>54</v>
      </c>
      <c r="D2772" s="2" t="s">
        <v>55</v>
      </c>
      <c r="E2772" s="5">
        <v>-27409</v>
      </c>
      <c r="F2772" s="3" t="s">
        <v>85</v>
      </c>
      <c r="G2772" s="3" t="s">
        <v>28</v>
      </c>
      <c r="H2772" s="2" t="s">
        <v>29</v>
      </c>
      <c r="I2772" s="2" t="s">
        <v>6710</v>
      </c>
      <c r="J2772" s="3" t="str">
        <f>HYPERLINK("https://www.boe.es/gazeta/dias/1824/12/14/pdfs/GMD-1824-157.pdf#page=4","Abrir facsímil")</f>
        <v>Abrir facsímil</v>
      </c>
      <c r="K2772" s="3" t="s">
        <v>31</v>
      </c>
    </row>
    <row r="2773" spans="1:11" ht="42" customHeight="1">
      <c r="A2773" s="2" t="s">
        <v>6711</v>
      </c>
      <c r="B2773" s="2" t="s">
        <v>6712</v>
      </c>
      <c r="C2773" s="2" t="s">
        <v>54</v>
      </c>
      <c r="D2773" s="2" t="s">
        <v>55</v>
      </c>
      <c r="E2773" s="5">
        <v>-27731</v>
      </c>
      <c r="F2773" s="3" t="s">
        <v>1284</v>
      </c>
      <c r="G2773" s="3" t="s">
        <v>28</v>
      </c>
      <c r="H2773" s="2" t="s">
        <v>29</v>
      </c>
      <c r="I2773" s="2" t="s">
        <v>6713</v>
      </c>
      <c r="J2773" s="3" t="str">
        <f>HYPERLINK("https://www.boe.es/gazeta/dias/1824/01/27/pdfs/GMD-1824-12.pdf#page=4","Abrir facsímil")</f>
        <v>Abrir facsímil</v>
      </c>
      <c r="K2773" s="3" t="s">
        <v>31</v>
      </c>
    </row>
    <row r="2774" spans="1:11" ht="42" customHeight="1">
      <c r="A2774" s="2" t="s">
        <v>6714</v>
      </c>
      <c r="B2774" s="2" t="s">
        <v>6715</v>
      </c>
      <c r="C2774" s="2" t="s">
        <v>49</v>
      </c>
      <c r="D2774" s="2" t="s">
        <v>18</v>
      </c>
      <c r="E2774" s="5">
        <v>-27454</v>
      </c>
      <c r="F2774" s="3" t="s">
        <v>318</v>
      </c>
      <c r="G2774" s="3" t="s">
        <v>37</v>
      </c>
      <c r="H2774" s="2" t="s">
        <v>29</v>
      </c>
      <c r="I2774" s="2" t="s">
        <v>6716</v>
      </c>
      <c r="J2774" s="3" t="str">
        <f>HYPERLINK("https://www.boe.es/gazeta/dias/1824/10/30/pdfs/GMD-1824-138.pdf#page=3","Abrir facsímil")</f>
        <v>Abrir facsímil</v>
      </c>
      <c r="K2774" s="3" t="s">
        <v>31</v>
      </c>
    </row>
    <row r="2775" spans="1:11" ht="42" customHeight="1">
      <c r="A2775" s="2" t="s">
        <v>6717</v>
      </c>
      <c r="B2775" s="2" t="s">
        <v>6718</v>
      </c>
      <c r="C2775" s="2" t="s">
        <v>54</v>
      </c>
      <c r="D2775" s="2" t="s">
        <v>55</v>
      </c>
      <c r="E2775" s="5">
        <v>-27517</v>
      </c>
      <c r="F2775" s="3" t="s">
        <v>173</v>
      </c>
      <c r="G2775" s="3" t="s">
        <v>28</v>
      </c>
      <c r="H2775" s="2" t="s">
        <v>29</v>
      </c>
      <c r="I2775" s="2" t="s">
        <v>6719</v>
      </c>
      <c r="J2775" s="3" t="str">
        <f>HYPERLINK("https://www.boe.es/gazeta/dias/1824/08/28/pdfs/GMD-1824-110.pdf#page=4","Abrir facsímil")</f>
        <v>Abrir facsímil</v>
      </c>
      <c r="K2775" s="3" t="s">
        <v>31</v>
      </c>
    </row>
    <row r="2776" spans="1:11" ht="42" customHeight="1">
      <c r="A2776" s="2" t="s">
        <v>6720</v>
      </c>
      <c r="B2776" s="2" t="s">
        <v>6721</v>
      </c>
      <c r="C2776" s="2" t="s">
        <v>17</v>
      </c>
      <c r="D2776" s="2" t="s">
        <v>18</v>
      </c>
      <c r="E2776" s="5">
        <v>-27414</v>
      </c>
      <c r="F2776" s="3" t="s">
        <v>179</v>
      </c>
      <c r="G2776" s="3" t="s">
        <v>37</v>
      </c>
      <c r="H2776" s="2" t="s">
        <v>29</v>
      </c>
      <c r="I2776" s="2" t="s">
        <v>6722</v>
      </c>
      <c r="J2776" s="3" t="str">
        <f>HYPERLINK("https://www.boe.es/gazeta/dias/1824/12/09/pdfs/GMD-1824-155.pdf#page=3","Abrir facsímil")</f>
        <v>Abrir facsímil</v>
      </c>
      <c r="K2776" s="3" t="s">
        <v>31</v>
      </c>
    </row>
    <row r="2777" spans="1:11" ht="42" customHeight="1">
      <c r="A2777" s="2" t="s">
        <v>6723</v>
      </c>
      <c r="B2777" s="2" t="s">
        <v>6724</v>
      </c>
      <c r="C2777" s="2" t="s">
        <v>17</v>
      </c>
      <c r="D2777" s="2" t="s">
        <v>18</v>
      </c>
      <c r="E2777" s="5">
        <v>-27430</v>
      </c>
      <c r="F2777" s="3" t="s">
        <v>699</v>
      </c>
      <c r="G2777" s="3" t="s">
        <v>37</v>
      </c>
      <c r="H2777" s="2" t="s">
        <v>29</v>
      </c>
      <c r="I2777" s="2" t="s">
        <v>6725</v>
      </c>
      <c r="J2777" s="3" t="str">
        <f>HYPERLINK("https://www.boe.es/gazeta/dias/1824/11/23/pdfs/GMD-1824-148.pdf#page=3","Abrir facsímil")</f>
        <v>Abrir facsímil</v>
      </c>
      <c r="K2777" s="3" t="s">
        <v>31</v>
      </c>
    </row>
    <row r="2778" spans="1:11" ht="42" customHeight="1">
      <c r="A2778" s="2" t="s">
        <v>6726</v>
      </c>
      <c r="B2778" s="2" t="s">
        <v>6727</v>
      </c>
      <c r="C2778" s="2" t="s">
        <v>54</v>
      </c>
      <c r="D2778" s="2" t="s">
        <v>55</v>
      </c>
      <c r="E2778" s="5">
        <v>-27587</v>
      </c>
      <c r="F2778" s="3" t="s">
        <v>1500</v>
      </c>
      <c r="G2778" s="3" t="s">
        <v>28</v>
      </c>
      <c r="H2778" s="2" t="s">
        <v>29</v>
      </c>
      <c r="I2778" s="2" t="s">
        <v>6728</v>
      </c>
      <c r="J2778" s="3" t="str">
        <f>HYPERLINK("https://www.boe.es/gazeta/dias/1824/06/19/pdfs/GMD-1824-78.pdf#page=4","Abrir facsímil")</f>
        <v>Abrir facsímil</v>
      </c>
      <c r="K2778" s="3" t="s">
        <v>31</v>
      </c>
    </row>
    <row r="2779" spans="1:11" ht="42" customHeight="1">
      <c r="A2779" s="2" t="s">
        <v>6729</v>
      </c>
      <c r="B2779" s="2" t="s">
        <v>6730</v>
      </c>
      <c r="C2779" s="2" t="s">
        <v>72</v>
      </c>
      <c r="D2779" s="2" t="s">
        <v>18</v>
      </c>
      <c r="E2779" s="5">
        <v>-27554</v>
      </c>
      <c r="F2779" s="3" t="s">
        <v>326</v>
      </c>
      <c r="G2779" s="3" t="s">
        <v>28</v>
      </c>
      <c r="H2779" s="2" t="s">
        <v>29</v>
      </c>
      <c r="I2779" s="2" t="s">
        <v>6731</v>
      </c>
      <c r="J2779" s="3" t="str">
        <f>HYPERLINK("https://www.boe.es/gazeta/dias/1824/07/22/pdfs/GMD-1824-92.pdf#page=4","Abrir facsímil")</f>
        <v>Abrir facsímil</v>
      </c>
      <c r="K2779" s="3" t="s">
        <v>31</v>
      </c>
    </row>
    <row r="2780" spans="1:11" ht="42" customHeight="1">
      <c r="A2780" s="2" t="s">
        <v>6729</v>
      </c>
      <c r="B2780" s="2" t="s">
        <v>6730</v>
      </c>
      <c r="C2780" s="2" t="s">
        <v>72</v>
      </c>
      <c r="D2780" s="2" t="s">
        <v>18</v>
      </c>
      <c r="E2780" s="5">
        <v>-27512</v>
      </c>
      <c r="F2780" s="3" t="s">
        <v>36</v>
      </c>
      <c r="G2780" s="3" t="s">
        <v>28</v>
      </c>
      <c r="H2780" s="2" t="s">
        <v>29</v>
      </c>
      <c r="I2780" s="2" t="s">
        <v>6732</v>
      </c>
      <c r="J2780" s="3" t="str">
        <f>HYPERLINK("https://www.boe.es/gazeta/dias/1824/09/02/pdfs/GMD-1824-113.pdf#page=4","Abrir facsímil")</f>
        <v>Abrir facsímil</v>
      </c>
      <c r="K2780" s="3" t="s">
        <v>31</v>
      </c>
    </row>
    <row r="2781" spans="1:11" ht="42" customHeight="1">
      <c r="A2781" s="2" t="s">
        <v>6733</v>
      </c>
      <c r="B2781" s="2" t="s">
        <v>6733</v>
      </c>
      <c r="C2781" s="2" t="s">
        <v>54</v>
      </c>
      <c r="D2781" s="2" t="s">
        <v>55</v>
      </c>
      <c r="E2781" s="5">
        <v>-27517</v>
      </c>
      <c r="F2781" s="3" t="s">
        <v>173</v>
      </c>
      <c r="G2781" s="3" t="s">
        <v>28</v>
      </c>
      <c r="H2781" s="2" t="s">
        <v>29</v>
      </c>
      <c r="I2781" s="2" t="s">
        <v>6734</v>
      </c>
      <c r="J2781" s="3" t="str">
        <f>HYPERLINK("https://www.boe.es/gazeta/dias/1824/08/28/pdfs/GMD-1824-110.pdf#page=4","Abrir facsímil")</f>
        <v>Abrir facsímil</v>
      </c>
      <c r="K2781" s="3" t="s">
        <v>31</v>
      </c>
    </row>
    <row r="2782" spans="1:11" ht="42" customHeight="1">
      <c r="A2782" s="2" t="s">
        <v>6735</v>
      </c>
      <c r="B2782" s="2" t="s">
        <v>6735</v>
      </c>
      <c r="C2782" s="2" t="s">
        <v>34</v>
      </c>
      <c r="D2782" s="2" t="s">
        <v>35</v>
      </c>
      <c r="E2782" s="5">
        <v>-27414</v>
      </c>
      <c r="F2782" s="3" t="s">
        <v>179</v>
      </c>
      <c r="G2782" s="3" t="s">
        <v>28</v>
      </c>
      <c r="H2782" s="2" t="s">
        <v>29</v>
      </c>
      <c r="I2782" s="2" t="s">
        <v>6736</v>
      </c>
      <c r="J2782" s="3" t="str">
        <f>HYPERLINK("https://www.boe.es/gazeta/dias/1824/12/09/pdfs/GMD-1824-155.pdf#page=4","Abrir facsímil")</f>
        <v>Abrir facsímil</v>
      </c>
      <c r="K2782" s="3" t="s">
        <v>31</v>
      </c>
    </row>
    <row r="2783" spans="1:11" ht="42" customHeight="1">
      <c r="A2783" s="2" t="s">
        <v>6737</v>
      </c>
      <c r="B2783" s="2" t="s">
        <v>6738</v>
      </c>
      <c r="C2783" s="2" t="s">
        <v>54</v>
      </c>
      <c r="D2783" s="2" t="s">
        <v>55</v>
      </c>
      <c r="E2783" s="5">
        <v>-27631</v>
      </c>
      <c r="F2783" s="3" t="s">
        <v>322</v>
      </c>
      <c r="G2783" s="3" t="s">
        <v>28</v>
      </c>
      <c r="H2783" s="2" t="s">
        <v>29</v>
      </c>
      <c r="I2783" s="2" t="s">
        <v>6739</v>
      </c>
      <c r="J2783" s="3" t="str">
        <f>HYPERLINK("https://www.boe.es/gazeta/dias/1824/05/06/pdfs/GMD-1824-58.pdf#page=4","Abrir facsímil")</f>
        <v>Abrir facsímil</v>
      </c>
      <c r="K2783" s="3" t="s">
        <v>31</v>
      </c>
    </row>
    <row r="2784" spans="1:11" ht="42" customHeight="1">
      <c r="A2784" s="2" t="s">
        <v>6740</v>
      </c>
      <c r="B2784" s="2" t="s">
        <v>6741</v>
      </c>
      <c r="C2784" s="2" t="s">
        <v>54</v>
      </c>
      <c r="D2784" s="2" t="s">
        <v>55</v>
      </c>
      <c r="E2784" s="5">
        <v>-27573</v>
      </c>
      <c r="F2784" s="3" t="s">
        <v>390</v>
      </c>
      <c r="G2784" s="3" t="s">
        <v>28</v>
      </c>
      <c r="H2784" s="2" t="s">
        <v>29</v>
      </c>
      <c r="I2784" s="2" t="s">
        <v>6742</v>
      </c>
      <c r="J2784" s="3" t="str">
        <f>HYPERLINK("https://www.boe.es/gazeta/dias/1824/07/03/pdfs/GMD-1824-84.pdf#page=4","Abrir facsímil")</f>
        <v>Abrir facsímil</v>
      </c>
      <c r="K2784" s="3" t="s">
        <v>31</v>
      </c>
    </row>
    <row r="2785" spans="1:11" ht="42" customHeight="1">
      <c r="A2785" s="2" t="s">
        <v>6743</v>
      </c>
      <c r="B2785" s="2" t="s">
        <v>6744</v>
      </c>
      <c r="C2785" s="2" t="s">
        <v>26</v>
      </c>
      <c r="D2785" s="2" t="s">
        <v>18</v>
      </c>
      <c r="E2785" s="5">
        <v>-27657</v>
      </c>
      <c r="F2785" s="3" t="s">
        <v>94</v>
      </c>
      <c r="G2785" s="3" t="s">
        <v>28</v>
      </c>
      <c r="H2785" s="2" t="s">
        <v>29</v>
      </c>
      <c r="I2785" s="2" t="s">
        <v>6745</v>
      </c>
      <c r="J2785" s="3" t="str">
        <f>HYPERLINK("https://www.boe.es/gazeta/dias/1824/04/10/pdfs/GMD-1824-47.pdf#page=4","Abrir facsímil")</f>
        <v>Abrir facsímil</v>
      </c>
      <c r="K2785" s="3" t="s">
        <v>31</v>
      </c>
    </row>
    <row r="2786" spans="1:11" ht="42" customHeight="1">
      <c r="A2786" s="2" t="s">
        <v>6746</v>
      </c>
      <c r="B2786" s="2" t="s">
        <v>6747</v>
      </c>
      <c r="C2786" s="2" t="s">
        <v>49</v>
      </c>
      <c r="D2786" s="2" t="s">
        <v>18</v>
      </c>
      <c r="E2786" s="5">
        <v>-27598</v>
      </c>
      <c r="F2786" s="3" t="s">
        <v>937</v>
      </c>
      <c r="G2786" s="3" t="s">
        <v>28</v>
      </c>
      <c r="H2786" s="2" t="s">
        <v>29</v>
      </c>
      <c r="I2786" s="2" t="s">
        <v>6748</v>
      </c>
      <c r="J2786" s="3" t="str">
        <f>HYPERLINK("https://www.boe.es/gazeta/dias/1824/06/08/pdfs/GMD-1824-73.pdf#page=4","Abrir facsímil")</f>
        <v>Abrir facsímil</v>
      </c>
      <c r="K2786" s="3" t="s">
        <v>31</v>
      </c>
    </row>
    <row r="2787" spans="1:11" ht="42" customHeight="1">
      <c r="A2787" s="2" t="s">
        <v>6749</v>
      </c>
      <c r="B2787" s="2" t="s">
        <v>6750</v>
      </c>
      <c r="C2787" s="2" t="s">
        <v>54</v>
      </c>
      <c r="D2787" s="2" t="s">
        <v>55</v>
      </c>
      <c r="E2787" s="5">
        <v>-27428</v>
      </c>
      <c r="F2787" s="3" t="s">
        <v>81</v>
      </c>
      <c r="G2787" s="3" t="s">
        <v>37</v>
      </c>
      <c r="H2787" s="2" t="s">
        <v>29</v>
      </c>
      <c r="I2787" s="2" t="s">
        <v>6751</v>
      </c>
      <c r="J2787" s="3" t="str">
        <f>HYPERLINK("https://www.boe.es/gazeta/dias/1824/11/25/pdfs/GMD-1824-149.pdf#page=3","Abrir facsímil")</f>
        <v>Abrir facsímil</v>
      </c>
      <c r="K2787" s="3" t="s">
        <v>31</v>
      </c>
    </row>
    <row r="2788" spans="1:11" ht="42" customHeight="1">
      <c r="A2788" s="2" t="s">
        <v>6752</v>
      </c>
      <c r="B2788" s="2" t="s">
        <v>6753</v>
      </c>
      <c r="C2788" s="2" t="s">
        <v>34</v>
      </c>
      <c r="D2788" s="2" t="s">
        <v>35</v>
      </c>
      <c r="E2788" s="5">
        <v>-27580</v>
      </c>
      <c r="F2788" s="3" t="s">
        <v>231</v>
      </c>
      <c r="G2788" s="3" t="s">
        <v>37</v>
      </c>
      <c r="H2788" s="2" t="s">
        <v>29</v>
      </c>
      <c r="I2788" s="2" t="s">
        <v>6754</v>
      </c>
      <c r="J2788" s="3" t="str">
        <f>HYPERLINK("https://www.boe.es/gazeta/dias/1824/06/26/pdfs/GMD-1824-81.pdf#page=3","Abrir facsímil")</f>
        <v>Abrir facsímil</v>
      </c>
      <c r="K2788" s="3" t="s">
        <v>31</v>
      </c>
    </row>
    <row r="2789" spans="1:11" ht="42" customHeight="1">
      <c r="A2789" s="2" t="s">
        <v>6755</v>
      </c>
      <c r="B2789" s="2" t="s">
        <v>6756</v>
      </c>
      <c r="C2789" s="2" t="s">
        <v>34</v>
      </c>
      <c r="D2789" s="2" t="s">
        <v>35</v>
      </c>
      <c r="E2789" s="5">
        <v>-27470</v>
      </c>
      <c r="F2789" s="3" t="s">
        <v>89</v>
      </c>
      <c r="G2789" s="3" t="s">
        <v>37</v>
      </c>
      <c r="H2789" s="2" t="s">
        <v>29</v>
      </c>
      <c r="I2789" s="2" t="s">
        <v>6757</v>
      </c>
      <c r="J2789" s="3" t="str">
        <f>HYPERLINK("https://www.boe.es/gazeta/dias/1824/10/14/pdfs/GMD-1824-131.pdf#page=3","Abrir facsímil")</f>
        <v>Abrir facsímil</v>
      </c>
      <c r="K2789" s="3" t="s">
        <v>31</v>
      </c>
    </row>
    <row r="2790" spans="1:11" ht="42" customHeight="1">
      <c r="A2790" s="2" t="s">
        <v>6758</v>
      </c>
      <c r="B2790" s="2" t="s">
        <v>6759</v>
      </c>
      <c r="C2790" s="2" t="s">
        <v>17</v>
      </c>
      <c r="D2790" s="2" t="s">
        <v>18</v>
      </c>
      <c r="E2790" s="5">
        <v>-27407</v>
      </c>
      <c r="F2790" s="3" t="s">
        <v>254</v>
      </c>
      <c r="G2790" s="3" t="s">
        <v>28</v>
      </c>
      <c r="H2790" s="2" t="s">
        <v>29</v>
      </c>
      <c r="I2790" s="2" t="s">
        <v>6760</v>
      </c>
      <c r="J2790" s="3" t="str">
        <f>HYPERLINK("https://www.boe.es/gazeta/dias/1824/12/16/pdfs/GMD-1824-158.pdf#page=4","Abrir facsímil")</f>
        <v>Abrir facsímil</v>
      </c>
      <c r="K2790" s="3" t="s">
        <v>31</v>
      </c>
    </row>
    <row r="2791" spans="1:11" ht="42" customHeight="1">
      <c r="A2791" s="2" t="s">
        <v>6761</v>
      </c>
      <c r="B2791" s="2" t="s">
        <v>6762</v>
      </c>
      <c r="C2791" s="2" t="s">
        <v>54</v>
      </c>
      <c r="D2791" s="2" t="s">
        <v>55</v>
      </c>
      <c r="E2791" s="5">
        <v>-27454</v>
      </c>
      <c r="F2791" s="3" t="s">
        <v>318</v>
      </c>
      <c r="G2791" s="3" t="s">
        <v>90</v>
      </c>
      <c r="H2791" s="2" t="s">
        <v>21</v>
      </c>
      <c r="I2791" s="2" t="s">
        <v>6763</v>
      </c>
      <c r="J2791" s="3" t="str">
        <f>HYPERLINK("https://www.boe.es/gazeta/dias/1824/10/30/pdfs/GMD-1824-138.pdf#page=2","Abrir facsímil")</f>
        <v>Abrir facsímil</v>
      </c>
      <c r="K2791" s="3" t="s">
        <v>23</v>
      </c>
    </row>
    <row r="2792" spans="1:11" ht="42" customHeight="1">
      <c r="A2792" s="2" t="s">
        <v>6764</v>
      </c>
      <c r="B2792" s="2" t="s">
        <v>6765</v>
      </c>
      <c r="C2792" s="2" t="s">
        <v>155</v>
      </c>
      <c r="D2792" s="2" t="s">
        <v>18</v>
      </c>
      <c r="E2792" s="5">
        <v>-27552</v>
      </c>
      <c r="F2792" s="3" t="s">
        <v>381</v>
      </c>
      <c r="G2792" s="3" t="s">
        <v>90</v>
      </c>
      <c r="H2792" s="2" t="s">
        <v>29</v>
      </c>
      <c r="I2792" s="2" t="s">
        <v>6766</v>
      </c>
      <c r="J2792" s="3" t="str">
        <f>HYPERLINK("https://www.boe.es/gazeta/dias/1824/07/24/pdfs/GMD-1824-93.pdf#page=2","Abrir facsímil")</f>
        <v>Abrir facsímil</v>
      </c>
      <c r="K2792" s="3" t="s">
        <v>31</v>
      </c>
    </row>
    <row r="2793" spans="1:11" ht="42" customHeight="1">
      <c r="A2793" s="2" t="s">
        <v>6767</v>
      </c>
      <c r="B2793" s="2" t="s">
        <v>6768</v>
      </c>
      <c r="C2793" s="2" t="s">
        <v>54</v>
      </c>
      <c r="D2793" s="2" t="s">
        <v>55</v>
      </c>
      <c r="E2793" s="5">
        <v>-27668</v>
      </c>
      <c r="F2793" s="3" t="s">
        <v>333</v>
      </c>
      <c r="G2793" s="3" t="s">
        <v>37</v>
      </c>
      <c r="H2793" s="2" t="s">
        <v>29</v>
      </c>
      <c r="I2793" s="2" t="s">
        <v>6769</v>
      </c>
      <c r="J2793" s="3" t="str">
        <f>HYPERLINK("https://www.boe.es/gazeta/dias/1824/03/30/pdfs/GMD-1824-42.pdf#page=3","Abrir facsímil")</f>
        <v>Abrir facsímil</v>
      </c>
      <c r="K2793" s="3" t="s">
        <v>31</v>
      </c>
    </row>
    <row r="2794" spans="1:11" ht="42" customHeight="1">
      <c r="A2794" s="2" t="s">
        <v>6770</v>
      </c>
      <c r="B2794" s="2" t="s">
        <v>6771</v>
      </c>
      <c r="C2794" s="2" t="s">
        <v>54</v>
      </c>
      <c r="D2794" s="2" t="s">
        <v>55</v>
      </c>
      <c r="E2794" s="5">
        <v>-27631</v>
      </c>
      <c r="F2794" s="3" t="s">
        <v>322</v>
      </c>
      <c r="G2794" s="3" t="s">
        <v>28</v>
      </c>
      <c r="H2794" s="2" t="s">
        <v>21</v>
      </c>
      <c r="I2794" s="2" t="s">
        <v>6772</v>
      </c>
      <c r="J2794" s="3" t="str">
        <f>HYPERLINK("https://www.boe.es/gazeta/dias/1824/05/06/pdfs/GMD-1824-58.pdf#page=4","Abrir facsímil")</f>
        <v>Abrir facsímil</v>
      </c>
      <c r="K2794" s="3" t="s">
        <v>23</v>
      </c>
    </row>
    <row r="2795" spans="1:11" ht="42" customHeight="1">
      <c r="A2795" s="2" t="s">
        <v>6773</v>
      </c>
      <c r="B2795" s="2" t="s">
        <v>6774</v>
      </c>
      <c r="C2795" s="2" t="s">
        <v>17</v>
      </c>
      <c r="D2795" s="2" t="s">
        <v>18</v>
      </c>
      <c r="E2795" s="5">
        <v>-27603</v>
      </c>
      <c r="F2795" s="3" t="s">
        <v>682</v>
      </c>
      <c r="G2795" s="3" t="s">
        <v>6775</v>
      </c>
      <c r="H2795" s="2" t="s">
        <v>21</v>
      </c>
      <c r="I2795" s="2" t="s">
        <v>6776</v>
      </c>
      <c r="J2795" s="3" t="str">
        <f>HYPERLINK("https://www.boe.es/gazeta/dias/1824/06/03/pdfs/GMD-1824-71.pdf#page=4","Abrir facsímil")</f>
        <v>Abrir facsímil</v>
      </c>
      <c r="K2795" s="3" t="s">
        <v>23</v>
      </c>
    </row>
    <row r="2796" spans="1:11" ht="42" customHeight="1">
      <c r="A2796" s="2" t="s">
        <v>6777</v>
      </c>
      <c r="B2796" s="2" t="s">
        <v>6778</v>
      </c>
      <c r="C2796" s="2" t="s">
        <v>54</v>
      </c>
      <c r="D2796" s="2" t="s">
        <v>55</v>
      </c>
      <c r="E2796" s="5">
        <v>-27489</v>
      </c>
      <c r="F2796" s="3" t="s">
        <v>59</v>
      </c>
      <c r="G2796" s="3" t="s">
        <v>28</v>
      </c>
      <c r="H2796" s="2" t="s">
        <v>29</v>
      </c>
      <c r="I2796" s="2" t="s">
        <v>6779</v>
      </c>
      <c r="J2796" s="3" t="str">
        <f>HYPERLINK("https://www.boe.es/gazeta/dias/1824/09/25/pdfs/GMD-1824-123.pdf#page=4","Abrir facsímil")</f>
        <v>Abrir facsímil</v>
      </c>
      <c r="K2796" s="3" t="s">
        <v>31</v>
      </c>
    </row>
    <row r="2797" spans="1:11" ht="42" customHeight="1">
      <c r="A2797" s="2" t="s">
        <v>6780</v>
      </c>
      <c r="B2797" s="2" t="s">
        <v>6781</v>
      </c>
      <c r="C2797" s="2" t="s">
        <v>54</v>
      </c>
      <c r="D2797" s="2" t="s">
        <v>55</v>
      </c>
      <c r="E2797" s="5">
        <v>-27701</v>
      </c>
      <c r="F2797" s="3" t="s">
        <v>914</v>
      </c>
      <c r="G2797" s="3" t="s">
        <v>104</v>
      </c>
      <c r="H2797" s="2" t="s">
        <v>29</v>
      </c>
      <c r="I2797" s="2" t="s">
        <v>6782</v>
      </c>
      <c r="J2797" s="3" t="str">
        <f>HYPERLINK("https://www.boe.es/gazeta/dias/1824/02/26/pdfs/GMD-1824-26.pdf#page=1","Abrir facsímil")</f>
        <v>Abrir facsímil</v>
      </c>
      <c r="K2797" s="3" t="s">
        <v>31</v>
      </c>
    </row>
    <row r="2798" spans="1:11" ht="42" customHeight="1">
      <c r="A2798" s="2" t="s">
        <v>6783</v>
      </c>
      <c r="B2798" s="2" t="s">
        <v>6783</v>
      </c>
      <c r="C2798" s="2" t="s">
        <v>54</v>
      </c>
      <c r="D2798" s="2" t="s">
        <v>55</v>
      </c>
      <c r="E2798" s="5">
        <v>-27437</v>
      </c>
      <c r="F2798" s="3" t="s">
        <v>45</v>
      </c>
      <c r="G2798" s="3" t="s">
        <v>28</v>
      </c>
      <c r="H2798" s="2" t="s">
        <v>29</v>
      </c>
      <c r="I2798" s="2" t="s">
        <v>6784</v>
      </c>
      <c r="J2798" s="3" t="str">
        <f>HYPERLINK("https://www.boe.es/gazeta/dias/1824/11/16/pdfs/GMD-1824-145.pdf#page=4","Abrir facsímil")</f>
        <v>Abrir facsímil</v>
      </c>
      <c r="K2798" s="3" t="s">
        <v>31</v>
      </c>
    </row>
    <row r="2799" spans="1:11" ht="42" customHeight="1">
      <c r="A2799" s="2" t="s">
        <v>6785</v>
      </c>
      <c r="B2799" s="2" t="s">
        <v>6786</v>
      </c>
      <c r="C2799" s="2" t="s">
        <v>54</v>
      </c>
      <c r="D2799" s="2" t="s">
        <v>55</v>
      </c>
      <c r="E2799" s="5">
        <v>-27526</v>
      </c>
      <c r="F2799" s="3" t="s">
        <v>144</v>
      </c>
      <c r="G2799" s="3" t="s">
        <v>104</v>
      </c>
      <c r="H2799" s="2" t="s">
        <v>29</v>
      </c>
      <c r="I2799" s="2" t="s">
        <v>6787</v>
      </c>
      <c r="J2799" s="3" t="str">
        <f>HYPERLINK("https://www.boe.es/gazeta/dias/1824/08/19/pdfs/GMD-1824-104.pdf#page=1","Abrir facsímil")</f>
        <v>Abrir facsímil</v>
      </c>
      <c r="K2799" s="3" t="s">
        <v>31</v>
      </c>
    </row>
    <row r="2800" spans="1:11" ht="42" customHeight="1">
      <c r="A2800" s="2" t="s">
        <v>6788</v>
      </c>
      <c r="B2800" s="2" t="s">
        <v>6789</v>
      </c>
      <c r="C2800" s="2" t="s">
        <v>54</v>
      </c>
      <c r="D2800" s="2" t="s">
        <v>55</v>
      </c>
      <c r="E2800" s="5">
        <v>-27407</v>
      </c>
      <c r="F2800" s="3" t="s">
        <v>254</v>
      </c>
      <c r="G2800" s="3" t="s">
        <v>28</v>
      </c>
      <c r="H2800" s="2" t="s">
        <v>29</v>
      </c>
      <c r="I2800" s="2" t="s">
        <v>6790</v>
      </c>
      <c r="J2800" s="3" t="str">
        <f>HYPERLINK("https://www.boe.es/gazeta/dias/1824/12/16/pdfs/GMD-1824-158.pdf#page=4","Abrir facsímil")</f>
        <v>Abrir facsímil</v>
      </c>
      <c r="K2800" s="3" t="s">
        <v>31</v>
      </c>
    </row>
    <row r="2801" spans="1:11" ht="42" customHeight="1">
      <c r="A2801" s="2" t="s">
        <v>6791</v>
      </c>
      <c r="B2801" s="2" t="s">
        <v>6792</v>
      </c>
      <c r="C2801" s="2" t="s">
        <v>17</v>
      </c>
      <c r="D2801" s="2" t="s">
        <v>18</v>
      </c>
      <c r="E2801" s="5">
        <v>-27682</v>
      </c>
      <c r="F2801" s="3" t="s">
        <v>2095</v>
      </c>
      <c r="G2801" s="3" t="s">
        <v>28</v>
      </c>
      <c r="H2801" s="2" t="s">
        <v>29</v>
      </c>
      <c r="I2801" s="2" t="s">
        <v>6793</v>
      </c>
      <c r="J2801" s="3" t="str">
        <f>HYPERLINK("https://www.boe.es/gazeta/dias/1824/03/16/pdfs/GMD-1824-34.pdf#page=4","Abrir facsímil")</f>
        <v>Abrir facsímil</v>
      </c>
      <c r="K2801" s="3" t="s">
        <v>31</v>
      </c>
    </row>
    <row r="2802" spans="1:11" ht="42" customHeight="1">
      <c r="A2802" s="2" t="s">
        <v>6794</v>
      </c>
      <c r="B2802" s="2" t="s">
        <v>6795</v>
      </c>
      <c r="C2802" s="2" t="s">
        <v>301</v>
      </c>
      <c r="D2802" s="2" t="s">
        <v>18</v>
      </c>
      <c r="E2802" s="5">
        <v>-27554</v>
      </c>
      <c r="F2802" s="3" t="s">
        <v>326</v>
      </c>
      <c r="G2802" s="3" t="s">
        <v>37</v>
      </c>
      <c r="H2802" s="2" t="s">
        <v>29</v>
      </c>
      <c r="I2802" s="2" t="s">
        <v>6796</v>
      </c>
      <c r="J2802" s="3" t="str">
        <f>HYPERLINK("https://www.boe.es/gazeta/dias/1824/07/22/pdfs/GMD-1824-92.pdf#page=3","Abrir facsímil")</f>
        <v>Abrir facsímil</v>
      </c>
      <c r="K2802" s="3" t="s">
        <v>31</v>
      </c>
    </row>
    <row r="2803" spans="1:11" ht="42" customHeight="1">
      <c r="A2803" s="2" t="s">
        <v>6797</v>
      </c>
      <c r="B2803" s="2" t="s">
        <v>6798</v>
      </c>
      <c r="C2803" s="2" t="s">
        <v>301</v>
      </c>
      <c r="D2803" s="2" t="s">
        <v>18</v>
      </c>
      <c r="E2803" s="5">
        <v>-27556</v>
      </c>
      <c r="F2803" s="3" t="s">
        <v>367</v>
      </c>
      <c r="G2803" s="3" t="s">
        <v>28</v>
      </c>
      <c r="H2803" s="2" t="s">
        <v>29</v>
      </c>
      <c r="I2803" s="2" t="s">
        <v>6799</v>
      </c>
      <c r="J2803" s="3" t="str">
        <f>HYPERLINK("https://www.boe.es/gazeta/dias/1824/07/20/pdfs/GMD-1824-91.pdf#page=4","Abrir facsímil")</f>
        <v>Abrir facsímil</v>
      </c>
      <c r="K2803" s="3" t="s">
        <v>31</v>
      </c>
    </row>
    <row r="2804" spans="1:11" ht="42" customHeight="1">
      <c r="A2804" s="2" t="s">
        <v>6800</v>
      </c>
      <c r="B2804" s="2" t="s">
        <v>6801</v>
      </c>
      <c r="C2804" s="2" t="s">
        <v>26</v>
      </c>
      <c r="D2804" s="2" t="s">
        <v>18</v>
      </c>
      <c r="E2804" s="5">
        <v>-27437</v>
      </c>
      <c r="F2804" s="3" t="s">
        <v>45</v>
      </c>
      <c r="G2804" s="3" t="s">
        <v>28</v>
      </c>
      <c r="H2804" s="2" t="s">
        <v>29</v>
      </c>
      <c r="I2804" s="2" t="s">
        <v>6802</v>
      </c>
      <c r="J2804" s="3" t="str">
        <f>HYPERLINK("https://www.boe.es/gazeta/dias/1824/11/16/pdfs/GMD-1824-145.pdf#page=4","Abrir facsímil")</f>
        <v>Abrir facsímil</v>
      </c>
      <c r="K2804" s="3" t="s">
        <v>31</v>
      </c>
    </row>
    <row r="2805" spans="1:11" ht="42" customHeight="1">
      <c r="A2805" s="2" t="s">
        <v>6803</v>
      </c>
      <c r="B2805" s="2" t="s">
        <v>6804</v>
      </c>
      <c r="C2805" s="2" t="s">
        <v>54</v>
      </c>
      <c r="D2805" s="2" t="s">
        <v>55</v>
      </c>
      <c r="E2805" s="5">
        <v>-27437</v>
      </c>
      <c r="F2805" s="3" t="s">
        <v>45</v>
      </c>
      <c r="G2805" s="3" t="s">
        <v>28</v>
      </c>
      <c r="H2805" s="2" t="s">
        <v>29</v>
      </c>
      <c r="I2805" s="2" t="s">
        <v>6805</v>
      </c>
      <c r="J2805" s="3" t="str">
        <f>HYPERLINK("https://www.boe.es/gazeta/dias/1824/11/16/pdfs/GMD-1824-145.pdf#page=4","Abrir facsímil")</f>
        <v>Abrir facsímil</v>
      </c>
      <c r="K2805" s="3" t="s">
        <v>31</v>
      </c>
    </row>
    <row r="2806" spans="1:11" ht="42" customHeight="1">
      <c r="A2806" s="2" t="s">
        <v>6806</v>
      </c>
      <c r="B2806" s="2" t="s">
        <v>6807</v>
      </c>
      <c r="C2806" s="2" t="s">
        <v>49</v>
      </c>
      <c r="D2806" s="2" t="s">
        <v>18</v>
      </c>
      <c r="E2806" s="5">
        <v>-27596</v>
      </c>
      <c r="F2806" s="3" t="s">
        <v>205</v>
      </c>
      <c r="G2806" s="3" t="s">
        <v>28</v>
      </c>
      <c r="H2806" s="2" t="s">
        <v>29</v>
      </c>
      <c r="I2806" s="2" t="s">
        <v>6808</v>
      </c>
      <c r="J2806" s="3" t="str">
        <f>HYPERLINK("https://www.boe.es/gazeta/dias/1824/06/10/pdfs/GMD-1824-74.pdf#page=4","Abrir facsímil")</f>
        <v>Abrir facsímil</v>
      </c>
      <c r="K2806" s="3" t="s">
        <v>31</v>
      </c>
    </row>
    <row r="2807" spans="1:11" ht="42" customHeight="1">
      <c r="A2807" s="2" t="s">
        <v>6806</v>
      </c>
      <c r="B2807" s="2" t="s">
        <v>6807</v>
      </c>
      <c r="C2807" s="2" t="s">
        <v>17</v>
      </c>
      <c r="D2807" s="2" t="s">
        <v>18</v>
      </c>
      <c r="E2807" s="5">
        <v>-27566</v>
      </c>
      <c r="F2807" s="3" t="s">
        <v>183</v>
      </c>
      <c r="G2807" s="3" t="s">
        <v>28</v>
      </c>
      <c r="H2807" s="2" t="s">
        <v>29</v>
      </c>
      <c r="I2807" s="2" t="s">
        <v>6809</v>
      </c>
      <c r="J2807" s="3" t="str">
        <f>HYPERLINK("https://www.boe.es/gazeta/dias/1824/07/10/pdfs/GMD-1824-87.pdf#page=4","Abrir facsímil")</f>
        <v>Abrir facsímil</v>
      </c>
      <c r="K2807" s="3" t="s">
        <v>31</v>
      </c>
    </row>
    <row r="2808" spans="1:11" ht="42" customHeight="1">
      <c r="A2808" s="2" t="s">
        <v>6810</v>
      </c>
      <c r="B2808" s="2" t="s">
        <v>6811</v>
      </c>
      <c r="C2808" s="2" t="s">
        <v>54</v>
      </c>
      <c r="D2808" s="2" t="s">
        <v>55</v>
      </c>
      <c r="E2808" s="5">
        <v>-27752</v>
      </c>
      <c r="F2808" s="3" t="s">
        <v>442</v>
      </c>
      <c r="G2808" s="3" t="s">
        <v>28</v>
      </c>
      <c r="H2808" s="2" t="s">
        <v>29</v>
      </c>
      <c r="I2808" s="2" t="s">
        <v>6812</v>
      </c>
      <c r="J2808" s="3" t="str">
        <f>HYPERLINK("https://www.boe.es/gazeta/dias/1824/01/06/pdfs/GMD-1824-3.pdf#page=4","Abrir facsímil")</f>
        <v>Abrir facsímil</v>
      </c>
      <c r="K2808" s="3" t="s">
        <v>31</v>
      </c>
    </row>
    <row r="2809" spans="1:11" ht="42" customHeight="1">
      <c r="A2809" s="2" t="s">
        <v>6813</v>
      </c>
      <c r="B2809" s="2" t="s">
        <v>6814</v>
      </c>
      <c r="C2809" s="2" t="s">
        <v>17</v>
      </c>
      <c r="D2809" s="2" t="s">
        <v>18</v>
      </c>
      <c r="E2809" s="5">
        <v>-27489</v>
      </c>
      <c r="F2809" s="3" t="s">
        <v>59</v>
      </c>
      <c r="G2809" s="3" t="s">
        <v>28</v>
      </c>
      <c r="H2809" s="2" t="s">
        <v>29</v>
      </c>
      <c r="I2809" s="2" t="s">
        <v>6815</v>
      </c>
      <c r="J2809" s="3" t="str">
        <f>HYPERLINK("https://www.boe.es/gazeta/dias/1824/09/25/pdfs/GMD-1824-123.pdf#page=4","Abrir facsímil")</f>
        <v>Abrir facsímil</v>
      </c>
      <c r="K2809" s="3" t="s">
        <v>31</v>
      </c>
    </row>
    <row r="2810" spans="1:11" ht="42" customHeight="1">
      <c r="A2810" s="2" t="s">
        <v>6816</v>
      </c>
      <c r="B2810" s="2" t="s">
        <v>6817</v>
      </c>
      <c r="C2810" s="2" t="s">
        <v>17</v>
      </c>
      <c r="D2810" s="2" t="s">
        <v>18</v>
      </c>
      <c r="E2810" s="5">
        <v>-27440</v>
      </c>
      <c r="F2810" s="3" t="s">
        <v>127</v>
      </c>
      <c r="G2810" s="3" t="s">
        <v>128</v>
      </c>
      <c r="H2810" s="2" t="s">
        <v>29</v>
      </c>
      <c r="I2810" s="2" t="s">
        <v>6818</v>
      </c>
      <c r="J2810" s="3" t="str">
        <f>HYPERLINK("https://www.boe.es/gazeta/dias/1824/11/13/pdfs/GMD-1824-144.pdf#page=3","Abrir facsímil")</f>
        <v>Abrir facsímil</v>
      </c>
      <c r="K2810" s="3" t="s">
        <v>31</v>
      </c>
    </row>
    <row r="2811" spans="1:11" ht="42" customHeight="1">
      <c r="A2811" s="2" t="s">
        <v>6819</v>
      </c>
      <c r="B2811" s="2" t="s">
        <v>6820</v>
      </c>
      <c r="C2811" s="2" t="s">
        <v>17</v>
      </c>
      <c r="D2811" s="2" t="s">
        <v>18</v>
      </c>
      <c r="E2811" s="5">
        <v>-27717</v>
      </c>
      <c r="F2811" s="3" t="s">
        <v>277</v>
      </c>
      <c r="G2811" s="3" t="s">
        <v>28</v>
      </c>
      <c r="H2811" s="2" t="s">
        <v>29</v>
      </c>
      <c r="I2811" s="2" t="s">
        <v>6821</v>
      </c>
      <c r="J2811" s="3" t="str">
        <f>HYPERLINK("https://www.boe.es/gazeta/dias/1824/02/10/pdfs/GMD-1824-19.pdf#page=4","Abrir facsímil")</f>
        <v>Abrir facsímil</v>
      </c>
      <c r="K2811" s="3" t="s">
        <v>31</v>
      </c>
    </row>
    <row r="2812" spans="1:11" ht="42" customHeight="1">
      <c r="A2812" s="2" t="s">
        <v>6822</v>
      </c>
      <c r="B2812" s="2" t="s">
        <v>6822</v>
      </c>
      <c r="C2812" s="2" t="s">
        <v>17</v>
      </c>
      <c r="D2812" s="2" t="s">
        <v>18</v>
      </c>
      <c r="E2812" s="5">
        <v>-27475</v>
      </c>
      <c r="F2812" s="3" t="s">
        <v>1160</v>
      </c>
      <c r="G2812" s="3" t="s">
        <v>28</v>
      </c>
      <c r="H2812" s="2" t="s">
        <v>29</v>
      </c>
      <c r="I2812" s="2" t="s">
        <v>6823</v>
      </c>
      <c r="J2812" s="3" t="str">
        <f>HYPERLINK("https://www.boe.es/gazeta/dias/1824/10/09/pdfs/GMD-1824-129.pdf#page=4","Abrir facsímil")</f>
        <v>Abrir facsímil</v>
      </c>
      <c r="K2812" s="3" t="s">
        <v>31</v>
      </c>
    </row>
    <row r="2813" spans="1:11" ht="42" customHeight="1">
      <c r="A2813" s="2" t="s">
        <v>6822</v>
      </c>
      <c r="B2813" s="2" t="s">
        <v>6822</v>
      </c>
      <c r="C2813" s="2" t="s">
        <v>54</v>
      </c>
      <c r="D2813" s="2" t="s">
        <v>55</v>
      </c>
      <c r="E2813" s="5">
        <v>-27463</v>
      </c>
      <c r="F2813" s="3" t="s">
        <v>409</v>
      </c>
      <c r="G2813" s="3" t="s">
        <v>28</v>
      </c>
      <c r="H2813" s="2" t="s">
        <v>29</v>
      </c>
      <c r="I2813" s="2" t="s">
        <v>6824</v>
      </c>
      <c r="J2813" s="3" t="str">
        <f>HYPERLINK("https://www.boe.es/gazeta/dias/1824/10/21/pdfs/GMD-1824-134.pdf#page=4","Abrir facsímil")</f>
        <v>Abrir facsímil</v>
      </c>
      <c r="K2813" s="3" t="s">
        <v>31</v>
      </c>
    </row>
    <row r="2814" spans="1:11" ht="42" customHeight="1">
      <c r="A2814" s="2" t="s">
        <v>6825</v>
      </c>
      <c r="B2814" s="2" t="s">
        <v>6826</v>
      </c>
      <c r="C2814" s="2" t="s">
        <v>49</v>
      </c>
      <c r="D2814" s="2" t="s">
        <v>18</v>
      </c>
      <c r="E2814" s="5">
        <v>-27430</v>
      </c>
      <c r="F2814" s="3" t="s">
        <v>699</v>
      </c>
      <c r="G2814" s="3" t="s">
        <v>28</v>
      </c>
      <c r="H2814" s="2" t="s">
        <v>29</v>
      </c>
      <c r="I2814" s="2" t="s">
        <v>6827</v>
      </c>
      <c r="J2814" s="3" t="str">
        <f>HYPERLINK("https://www.boe.es/gazeta/dias/1824/11/23/pdfs/GMD-1824-148.pdf#page=4","Abrir facsímil")</f>
        <v>Abrir facsímil</v>
      </c>
      <c r="K2814" s="3" t="s">
        <v>31</v>
      </c>
    </row>
    <row r="2815" spans="1:11" ht="42" customHeight="1">
      <c r="A2815" s="2" t="s">
        <v>6828</v>
      </c>
      <c r="B2815" s="2" t="s">
        <v>6829</v>
      </c>
      <c r="C2815" s="2" t="s">
        <v>26</v>
      </c>
      <c r="D2815" s="2" t="s">
        <v>18</v>
      </c>
      <c r="E2815" s="5">
        <v>-27426</v>
      </c>
      <c r="F2815" s="3" t="s">
        <v>244</v>
      </c>
      <c r="G2815" s="3" t="s">
        <v>28</v>
      </c>
      <c r="H2815" s="2" t="s">
        <v>29</v>
      </c>
      <c r="I2815" s="2" t="s">
        <v>6830</v>
      </c>
      <c r="J2815" s="3" t="str">
        <f>HYPERLINK("https://www.boe.es/gazeta/dias/1824/11/27/pdfs/GMD-1824-150.pdf#page=4","Abrir facsímil")</f>
        <v>Abrir facsímil</v>
      </c>
      <c r="K2815" s="3" t="s">
        <v>31</v>
      </c>
    </row>
    <row r="2816" spans="1:11" ht="42" customHeight="1">
      <c r="A2816" s="2" t="s">
        <v>6831</v>
      </c>
      <c r="B2816" s="2" t="s">
        <v>6831</v>
      </c>
      <c r="C2816" s="2" t="s">
        <v>54</v>
      </c>
      <c r="D2816" s="2" t="s">
        <v>55</v>
      </c>
      <c r="E2816" s="5">
        <v>-27552</v>
      </c>
      <c r="F2816" s="3" t="s">
        <v>381</v>
      </c>
      <c r="G2816" s="3" t="s">
        <v>90</v>
      </c>
      <c r="H2816" s="2" t="s">
        <v>29</v>
      </c>
      <c r="I2816" s="2" t="s">
        <v>6832</v>
      </c>
      <c r="J2816" s="3" t="str">
        <f>HYPERLINK("https://www.boe.es/gazeta/dias/1824/07/24/pdfs/GMD-1824-93.pdf#page=2","Abrir facsímil")</f>
        <v>Abrir facsímil</v>
      </c>
      <c r="K2816" s="3" t="s">
        <v>31</v>
      </c>
    </row>
    <row r="2817" spans="1:11" ht="42" customHeight="1">
      <c r="A2817" s="2" t="s">
        <v>6833</v>
      </c>
      <c r="B2817" s="2" t="s">
        <v>6834</v>
      </c>
      <c r="C2817" s="2" t="s">
        <v>54</v>
      </c>
      <c r="D2817" s="2" t="s">
        <v>55</v>
      </c>
      <c r="E2817" s="5">
        <v>-27409</v>
      </c>
      <c r="F2817" s="3" t="s">
        <v>85</v>
      </c>
      <c r="G2817" s="3" t="s">
        <v>28</v>
      </c>
      <c r="H2817" s="2" t="s">
        <v>21</v>
      </c>
      <c r="I2817" s="2" t="s">
        <v>6835</v>
      </c>
      <c r="J2817" s="3" t="str">
        <f>HYPERLINK("https://www.boe.es/gazeta/dias/1824/12/14/pdfs/GMD-1824-157.pdf#page=4","Abrir facsímil")</f>
        <v>Abrir facsímil</v>
      </c>
      <c r="K2817" s="3" t="s">
        <v>23</v>
      </c>
    </row>
    <row r="2818" spans="1:11" ht="42" customHeight="1">
      <c r="A2818" s="2" t="s">
        <v>6836</v>
      </c>
      <c r="B2818" s="2" t="s">
        <v>6837</v>
      </c>
      <c r="C2818" s="2" t="s">
        <v>54</v>
      </c>
      <c r="D2818" s="2" t="s">
        <v>55</v>
      </c>
      <c r="E2818" s="5">
        <v>-27666</v>
      </c>
      <c r="F2818" s="3" t="s">
        <v>1605</v>
      </c>
      <c r="G2818" s="3" t="s">
        <v>90</v>
      </c>
      <c r="H2818" s="2" t="s">
        <v>29</v>
      </c>
      <c r="I2818" s="2" t="s">
        <v>6838</v>
      </c>
      <c r="J2818" s="3" t="str">
        <f>HYPERLINK("https://www.boe.es/gazeta/dias/1824/04/01/pdfs/GMD-1824-43.pdf#page=2","Abrir facsímil")</f>
        <v>Abrir facsímil</v>
      </c>
      <c r="K2818" s="3" t="s">
        <v>31</v>
      </c>
    </row>
    <row r="2819" spans="1:11" ht="42" customHeight="1">
      <c r="A2819" s="2" t="s">
        <v>6839</v>
      </c>
      <c r="B2819" s="2" t="s">
        <v>6840</v>
      </c>
      <c r="C2819" s="2" t="s">
        <v>301</v>
      </c>
      <c r="D2819" s="2" t="s">
        <v>18</v>
      </c>
      <c r="E2819" s="5">
        <v>-27395</v>
      </c>
      <c r="F2819" s="3" t="s">
        <v>817</v>
      </c>
      <c r="G2819" s="3" t="s">
        <v>28</v>
      </c>
      <c r="H2819" s="2" t="s">
        <v>29</v>
      </c>
      <c r="I2819" s="2" t="s">
        <v>6841</v>
      </c>
      <c r="J2819" s="3" t="str">
        <f>HYPERLINK("https://www.boe.es/gazeta/dias/1824/12/28/pdfs/GMD-1824-163.pdf#page=4","Abrir facsímil")</f>
        <v>Abrir facsímil</v>
      </c>
      <c r="K2819" s="3" t="s">
        <v>31</v>
      </c>
    </row>
    <row r="2820" spans="1:11" ht="42" customHeight="1">
      <c r="A2820" s="2" t="s">
        <v>6842</v>
      </c>
      <c r="B2820" s="2" t="s">
        <v>6843</v>
      </c>
      <c r="C2820" s="2" t="s">
        <v>72</v>
      </c>
      <c r="D2820" s="2" t="s">
        <v>18</v>
      </c>
      <c r="E2820" s="5">
        <v>-27465</v>
      </c>
      <c r="F2820" s="3" t="s">
        <v>1390</v>
      </c>
      <c r="G2820" s="3" t="s">
        <v>28</v>
      </c>
      <c r="H2820" s="2" t="s">
        <v>29</v>
      </c>
      <c r="I2820" s="2" t="s">
        <v>6844</v>
      </c>
      <c r="J2820" s="3" t="str">
        <f>HYPERLINK("https://www.boe.es/gazeta/dias/1824/10/19/pdfs/GMD-1824-133.pdf#page=4","Abrir facsímil")</f>
        <v>Abrir facsímil</v>
      </c>
      <c r="K2820" s="3" t="s">
        <v>31</v>
      </c>
    </row>
    <row r="2821" spans="1:11" ht="42" customHeight="1">
      <c r="A2821" s="2" t="s">
        <v>6845</v>
      </c>
      <c r="B2821" s="2" t="s">
        <v>6846</v>
      </c>
      <c r="C2821" s="2" t="s">
        <v>17</v>
      </c>
      <c r="D2821" s="2" t="s">
        <v>18</v>
      </c>
      <c r="E2821" s="5">
        <v>-27512</v>
      </c>
      <c r="F2821" s="3" t="s">
        <v>36</v>
      </c>
      <c r="G2821" s="3" t="s">
        <v>37</v>
      </c>
      <c r="H2821" s="2" t="s">
        <v>29</v>
      </c>
      <c r="I2821" s="2" t="s">
        <v>6847</v>
      </c>
      <c r="J2821" s="3" t="str">
        <f>HYPERLINK("https://www.boe.es/gazeta/dias/1824/09/02/pdfs/GMD-1824-113.pdf#page=3","Abrir facsímil")</f>
        <v>Abrir facsímil</v>
      </c>
      <c r="K2821" s="3" t="s">
        <v>31</v>
      </c>
    </row>
    <row r="2822" spans="1:11" ht="42" customHeight="1">
      <c r="A2822" s="2" t="s">
        <v>6848</v>
      </c>
      <c r="B2822" s="2" t="s">
        <v>6849</v>
      </c>
      <c r="C2822" s="2" t="s">
        <v>54</v>
      </c>
      <c r="D2822" s="2" t="s">
        <v>590</v>
      </c>
      <c r="E2822" s="5">
        <v>-27671</v>
      </c>
      <c r="F2822" s="3" t="s">
        <v>1694</v>
      </c>
      <c r="G2822" s="3" t="s">
        <v>104</v>
      </c>
      <c r="H2822" s="2" t="s">
        <v>29</v>
      </c>
      <c r="I2822" s="2" t="s">
        <v>6850</v>
      </c>
      <c r="J2822" s="3" t="str">
        <f>HYPERLINK("https://www.boe.es/gazeta/dias/1824/03/27/pdfs/GMD-1824-41E.pdf#page=1","Abrir facsímil")</f>
        <v>Abrir facsímil</v>
      </c>
      <c r="K2822" s="3" t="s">
        <v>31</v>
      </c>
    </row>
    <row r="2823" spans="1:11" ht="42" customHeight="1">
      <c r="A2823" s="2" t="s">
        <v>6851</v>
      </c>
      <c r="B2823" s="2" t="s">
        <v>6852</v>
      </c>
      <c r="C2823" s="2" t="s">
        <v>54</v>
      </c>
      <c r="D2823" s="2" t="s">
        <v>55</v>
      </c>
      <c r="E2823" s="5">
        <v>-27393</v>
      </c>
      <c r="F2823" s="3" t="s">
        <v>148</v>
      </c>
      <c r="G2823" s="3" t="s">
        <v>37</v>
      </c>
      <c r="H2823" s="2" t="s">
        <v>21</v>
      </c>
      <c r="I2823" s="2" t="s">
        <v>6853</v>
      </c>
      <c r="J2823" s="3" t="str">
        <f>HYPERLINK("https://www.boe.es/gazeta/dias/1824/12/30/pdfs/GMD-1824-164.pdf#page=3","Abrir facsímil")</f>
        <v>Abrir facsímil</v>
      </c>
      <c r="K2823" s="3" t="s">
        <v>23</v>
      </c>
    </row>
    <row r="2824" spans="1:11" ht="42" customHeight="1">
      <c r="A2824" s="2" t="s">
        <v>6854</v>
      </c>
      <c r="B2824" s="2" t="s">
        <v>6855</v>
      </c>
      <c r="C2824" s="2" t="s">
        <v>54</v>
      </c>
      <c r="D2824" s="2" t="s">
        <v>55</v>
      </c>
      <c r="E2824" s="5">
        <v>-27505</v>
      </c>
      <c r="F2824" s="3" t="s">
        <v>2070</v>
      </c>
      <c r="G2824" s="3" t="s">
        <v>28</v>
      </c>
      <c r="H2824" s="2" t="s">
        <v>29</v>
      </c>
      <c r="I2824" s="2" t="s">
        <v>6856</v>
      </c>
      <c r="J2824" s="3" t="str">
        <f>HYPERLINK("https://www.boe.es/gazeta/dias/1824/09/09/pdfs/GMD-1824-116.pdf#page=4","Abrir facsímil")</f>
        <v>Abrir facsímil</v>
      </c>
      <c r="K2824" s="3" t="s">
        <v>31</v>
      </c>
    </row>
    <row r="2825" spans="1:11" ht="42" customHeight="1">
      <c r="A2825" s="2" t="s">
        <v>6857</v>
      </c>
      <c r="B2825" s="2" t="s">
        <v>6858</v>
      </c>
      <c r="C2825" s="2" t="s">
        <v>54</v>
      </c>
      <c r="D2825" s="2" t="s">
        <v>55</v>
      </c>
      <c r="E2825" s="5">
        <v>-27463</v>
      </c>
      <c r="F2825" s="3" t="s">
        <v>409</v>
      </c>
      <c r="G2825" s="3" t="s">
        <v>28</v>
      </c>
      <c r="H2825" s="2" t="s">
        <v>21</v>
      </c>
      <c r="I2825" s="2" t="s">
        <v>6859</v>
      </c>
      <c r="J2825" s="3" t="str">
        <f>HYPERLINK("https://www.boe.es/gazeta/dias/1824/10/21/pdfs/GMD-1824-134.pdf#page=4","Abrir facsímil")</f>
        <v>Abrir facsímil</v>
      </c>
      <c r="K2825" s="3" t="s">
        <v>23</v>
      </c>
    </row>
    <row r="2826" spans="1:11" ht="42" customHeight="1">
      <c r="A2826" s="2" t="s">
        <v>6860</v>
      </c>
      <c r="B2826" s="2" t="s">
        <v>6861</v>
      </c>
      <c r="C2826" s="2" t="s">
        <v>17</v>
      </c>
      <c r="D2826" s="2" t="s">
        <v>18</v>
      </c>
      <c r="E2826" s="5">
        <v>-27437</v>
      </c>
      <c r="F2826" s="3" t="s">
        <v>45</v>
      </c>
      <c r="G2826" s="3" t="s">
        <v>37</v>
      </c>
      <c r="H2826" s="2" t="s">
        <v>29</v>
      </c>
      <c r="I2826" s="2" t="s">
        <v>6862</v>
      </c>
      <c r="J2826" s="3" t="str">
        <f>HYPERLINK("https://www.boe.es/gazeta/dias/1824/11/16/pdfs/GMD-1824-145.pdf#page=3","Abrir facsímil")</f>
        <v>Abrir facsímil</v>
      </c>
      <c r="K2826" s="3" t="s">
        <v>31</v>
      </c>
    </row>
    <row r="2827" spans="1:11" ht="42" customHeight="1">
      <c r="A2827" s="2" t="s">
        <v>6863</v>
      </c>
      <c r="B2827" s="2" t="s">
        <v>6864</v>
      </c>
      <c r="C2827" s="2" t="s">
        <v>54</v>
      </c>
      <c r="D2827" s="2" t="s">
        <v>55</v>
      </c>
      <c r="E2827" s="5">
        <v>-27724</v>
      </c>
      <c r="F2827" s="3" t="s">
        <v>708</v>
      </c>
      <c r="G2827" s="3" t="s">
        <v>37</v>
      </c>
      <c r="H2827" s="2" t="s">
        <v>29</v>
      </c>
      <c r="I2827" s="2" t="s">
        <v>6865</v>
      </c>
      <c r="J2827" s="3" t="str">
        <f>HYPERLINK("https://www.boe.es/gazeta/dias/1824/02/03/pdfs/GMD-1824-16.pdf#page=3","Abrir facsímil")</f>
        <v>Abrir facsímil</v>
      </c>
      <c r="K2827" s="3" t="s">
        <v>31</v>
      </c>
    </row>
    <row r="2828" spans="1:11" ht="42" customHeight="1">
      <c r="A2828" s="2" t="s">
        <v>6866</v>
      </c>
      <c r="B2828" s="2" t="s">
        <v>6867</v>
      </c>
      <c r="C2828" s="2" t="s">
        <v>72</v>
      </c>
      <c r="D2828" s="2" t="s">
        <v>18</v>
      </c>
      <c r="E2828" s="5">
        <v>-27596</v>
      </c>
      <c r="F2828" s="3" t="s">
        <v>205</v>
      </c>
      <c r="G2828" s="3" t="s">
        <v>37</v>
      </c>
      <c r="H2828" s="2" t="s">
        <v>29</v>
      </c>
      <c r="I2828" s="2" t="s">
        <v>6868</v>
      </c>
      <c r="J2828" s="3" t="str">
        <f>HYPERLINK("https://www.boe.es/gazeta/dias/1824/06/10/pdfs/GMD-1824-74.pdf#page=3","Abrir facsímil")</f>
        <v>Abrir facsímil</v>
      </c>
      <c r="K2828" s="3" t="s">
        <v>31</v>
      </c>
    </row>
    <row r="2829" spans="1:11" ht="42" customHeight="1">
      <c r="A2829" s="2" t="s">
        <v>6869</v>
      </c>
      <c r="B2829" s="2" t="s">
        <v>6870</v>
      </c>
      <c r="C2829" s="2" t="s">
        <v>17</v>
      </c>
      <c r="D2829" s="2" t="s">
        <v>18</v>
      </c>
      <c r="E2829" s="5">
        <v>-27647</v>
      </c>
      <c r="F2829" s="3" t="s">
        <v>498</v>
      </c>
      <c r="G2829" s="3" t="s">
        <v>104</v>
      </c>
      <c r="H2829" s="2" t="s">
        <v>29</v>
      </c>
      <c r="I2829" s="2" t="s">
        <v>6871</v>
      </c>
      <c r="J2829" s="3" t="str">
        <f>HYPERLINK("https://www.boe.es/gazeta/dias/1824/04/20/pdfs/GMD-1824-51.pdf#page=1","Abrir facsímil")</f>
        <v>Abrir facsímil</v>
      </c>
      <c r="K2829" s="3" t="s">
        <v>31</v>
      </c>
    </row>
    <row r="2830" spans="1:11" ht="42" customHeight="1">
      <c r="A2830" s="2" t="s">
        <v>6872</v>
      </c>
      <c r="B2830" s="2" t="s">
        <v>6872</v>
      </c>
      <c r="C2830" s="2" t="s">
        <v>54</v>
      </c>
      <c r="D2830" s="2" t="s">
        <v>55</v>
      </c>
      <c r="E2830" s="5">
        <v>-27549</v>
      </c>
      <c r="F2830" s="3" t="s">
        <v>1271</v>
      </c>
      <c r="G2830" s="3" t="s">
        <v>90</v>
      </c>
      <c r="H2830" s="2" t="s">
        <v>29</v>
      </c>
      <c r="I2830" s="2" t="s">
        <v>6873</v>
      </c>
      <c r="J2830" s="3" t="str">
        <f>HYPERLINK("https://www.boe.es/gazeta/dias/1824/07/27/pdfs/GMD-1824-94.pdf#page=2","Abrir facsímil")</f>
        <v>Abrir facsímil</v>
      </c>
      <c r="K2830" s="3" t="s">
        <v>31</v>
      </c>
    </row>
    <row r="2831" spans="1:11" ht="42" customHeight="1">
      <c r="A2831" s="2" t="s">
        <v>6872</v>
      </c>
      <c r="B2831" s="2" t="s">
        <v>6872</v>
      </c>
      <c r="C2831" s="2" t="s">
        <v>54</v>
      </c>
      <c r="D2831" s="2" t="s">
        <v>55</v>
      </c>
      <c r="E2831" s="5">
        <v>-27519</v>
      </c>
      <c r="F2831" s="3" t="s">
        <v>766</v>
      </c>
      <c r="G2831" s="3" t="s">
        <v>28</v>
      </c>
      <c r="H2831" s="2" t="s">
        <v>29</v>
      </c>
      <c r="I2831" s="2" t="s">
        <v>6874</v>
      </c>
      <c r="J2831" s="3" t="str">
        <f>HYPERLINK("https://www.boe.es/gazeta/dias/1824/08/26/pdfs/GMD-1824-109.pdf#page=4","Abrir facsímil")</f>
        <v>Abrir facsímil</v>
      </c>
      <c r="K2831" s="3" t="s">
        <v>31</v>
      </c>
    </row>
    <row r="2832" spans="1:11" ht="42" customHeight="1">
      <c r="A2832" s="2" t="s">
        <v>6872</v>
      </c>
      <c r="B2832" s="2" t="s">
        <v>6872</v>
      </c>
      <c r="C2832" s="2" t="s">
        <v>54</v>
      </c>
      <c r="D2832" s="2" t="s">
        <v>55</v>
      </c>
      <c r="E2832" s="5">
        <v>-27402</v>
      </c>
      <c r="F2832" s="3" t="s">
        <v>1702</v>
      </c>
      <c r="G2832" s="3" t="s">
        <v>37</v>
      </c>
      <c r="H2832" s="2" t="s">
        <v>29</v>
      </c>
      <c r="I2832" s="2" t="s">
        <v>6875</v>
      </c>
      <c r="J2832" s="3" t="str">
        <f>HYPERLINK("https://www.boe.es/gazeta/dias/1824/12/21/pdfs/GMD-1824-160.pdf#page=3","Abrir facsímil")</f>
        <v>Abrir facsímil</v>
      </c>
      <c r="K2832" s="3" t="s">
        <v>31</v>
      </c>
    </row>
    <row r="2833" spans="1:11" ht="42" customHeight="1">
      <c r="A2833" s="2" t="s">
        <v>6876</v>
      </c>
      <c r="B2833" s="2" t="s">
        <v>6877</v>
      </c>
      <c r="C2833" s="2" t="s">
        <v>54</v>
      </c>
      <c r="D2833" s="2" t="s">
        <v>55</v>
      </c>
      <c r="E2833" s="5">
        <v>-27493</v>
      </c>
      <c r="F2833" s="3" t="s">
        <v>63</v>
      </c>
      <c r="G2833" s="3" t="s">
        <v>64</v>
      </c>
      <c r="H2833" s="2" t="s">
        <v>29</v>
      </c>
      <c r="I2833" s="2" t="s">
        <v>6878</v>
      </c>
      <c r="J2833" s="3" t="str">
        <f>HYPERLINK("https://www.boe.es/gazeta/dias/1824/09/21/pdfs/GMD-1824-121.pdf#page=3","Abrir facsímil")</f>
        <v>Abrir facsímil</v>
      </c>
      <c r="K2833" s="3" t="s">
        <v>31</v>
      </c>
    </row>
    <row r="2834" spans="1:11" ht="42" customHeight="1">
      <c r="A2834" s="2" t="s">
        <v>6876</v>
      </c>
      <c r="B2834" s="2" t="s">
        <v>6877</v>
      </c>
      <c r="C2834" s="2" t="s">
        <v>26</v>
      </c>
      <c r="D2834" s="2" t="s">
        <v>18</v>
      </c>
      <c r="E2834" s="5">
        <v>-27491</v>
      </c>
      <c r="F2834" s="3" t="s">
        <v>1195</v>
      </c>
      <c r="G2834" s="3" t="s">
        <v>37</v>
      </c>
      <c r="H2834" s="2" t="s">
        <v>29</v>
      </c>
      <c r="I2834" s="2" t="s">
        <v>6879</v>
      </c>
      <c r="J2834" s="3" t="str">
        <f>HYPERLINK("https://www.boe.es/gazeta/dias/1824/09/23/pdfs/GMD-1824-122.pdf#page=3","Abrir facsímil")</f>
        <v>Abrir facsímil</v>
      </c>
      <c r="K2834" s="3" t="s">
        <v>31</v>
      </c>
    </row>
    <row r="2835" spans="1:11" ht="42" customHeight="1">
      <c r="A2835" s="2" t="s">
        <v>6876</v>
      </c>
      <c r="B2835" s="2" t="s">
        <v>6877</v>
      </c>
      <c r="C2835" s="2" t="s">
        <v>54</v>
      </c>
      <c r="D2835" s="2" t="s">
        <v>55</v>
      </c>
      <c r="E2835" s="5">
        <v>-27491</v>
      </c>
      <c r="F2835" s="3" t="s">
        <v>1195</v>
      </c>
      <c r="G2835" s="3" t="s">
        <v>28</v>
      </c>
      <c r="H2835" s="2" t="s">
        <v>29</v>
      </c>
      <c r="I2835" s="2" t="s">
        <v>6880</v>
      </c>
      <c r="J2835" s="3" t="str">
        <f>HYPERLINK("https://www.boe.es/gazeta/dias/1824/09/23/pdfs/GMD-1824-122.pdf#page=4","Abrir facsímil")</f>
        <v>Abrir facsímil</v>
      </c>
      <c r="K2835" s="3" t="s">
        <v>31</v>
      </c>
    </row>
    <row r="2836" spans="1:11" ht="42" customHeight="1">
      <c r="A2836" s="2" t="s">
        <v>6876</v>
      </c>
      <c r="B2836" s="2" t="s">
        <v>6877</v>
      </c>
      <c r="C2836" s="2" t="s">
        <v>54</v>
      </c>
      <c r="D2836" s="2" t="s">
        <v>55</v>
      </c>
      <c r="E2836" s="5">
        <v>-27484</v>
      </c>
      <c r="F2836" s="3" t="s">
        <v>659</v>
      </c>
      <c r="G2836" s="3" t="s">
        <v>37</v>
      </c>
      <c r="H2836" s="2" t="s">
        <v>29</v>
      </c>
      <c r="I2836" s="2" t="s">
        <v>6881</v>
      </c>
      <c r="J2836" s="3" t="str">
        <f>HYPERLINK("https://www.boe.es/gazeta/dias/1824/09/30/pdfs/GMD-1824-125.pdf#page=3","Abrir facsímil")</f>
        <v>Abrir facsímil</v>
      </c>
      <c r="K2836" s="3" t="s">
        <v>31</v>
      </c>
    </row>
    <row r="2837" spans="1:11" ht="42" customHeight="1">
      <c r="A2837" s="2" t="s">
        <v>6876</v>
      </c>
      <c r="B2837" s="2" t="s">
        <v>6877</v>
      </c>
      <c r="C2837" s="2" t="s">
        <v>155</v>
      </c>
      <c r="D2837" s="2" t="s">
        <v>18</v>
      </c>
      <c r="E2837" s="5">
        <v>-27416</v>
      </c>
      <c r="F2837" s="3" t="s">
        <v>115</v>
      </c>
      <c r="G2837" s="3" t="s">
        <v>37</v>
      </c>
      <c r="H2837" s="2" t="s">
        <v>29</v>
      </c>
      <c r="I2837" s="2" t="s">
        <v>6882</v>
      </c>
      <c r="J2837" s="3" t="str">
        <f>HYPERLINK("https://www.boe.es/gazeta/dias/1824/12/07/pdfs/GMD-1824-154.pdf#page=3","Abrir facsímil")</f>
        <v>Abrir facsímil</v>
      </c>
      <c r="K2837" s="3" t="s">
        <v>31</v>
      </c>
    </row>
    <row r="2838" spans="1:11" ht="42" customHeight="1">
      <c r="A2838" s="2" t="s">
        <v>6876</v>
      </c>
      <c r="B2838" s="2" t="s">
        <v>6877</v>
      </c>
      <c r="C2838" s="2" t="s">
        <v>54</v>
      </c>
      <c r="D2838" s="2" t="s">
        <v>55</v>
      </c>
      <c r="E2838" s="5">
        <v>-27393</v>
      </c>
      <c r="F2838" s="3" t="s">
        <v>148</v>
      </c>
      <c r="G2838" s="3" t="s">
        <v>37</v>
      </c>
      <c r="H2838" s="2" t="s">
        <v>29</v>
      </c>
      <c r="I2838" s="2" t="s">
        <v>6883</v>
      </c>
      <c r="J2838" s="3" t="str">
        <f>HYPERLINK("https://www.boe.es/gazeta/dias/1824/12/30/pdfs/GMD-1824-164.pdf#page=3","Abrir facsímil")</f>
        <v>Abrir facsímil</v>
      </c>
      <c r="K2838" s="3" t="s">
        <v>31</v>
      </c>
    </row>
    <row r="2839" spans="1:11" ht="42" customHeight="1">
      <c r="A2839" s="2" t="s">
        <v>6884</v>
      </c>
      <c r="B2839" s="2" t="s">
        <v>6885</v>
      </c>
      <c r="C2839" s="2" t="s">
        <v>54</v>
      </c>
      <c r="D2839" s="2" t="s">
        <v>55</v>
      </c>
      <c r="E2839" s="5">
        <v>-27489</v>
      </c>
      <c r="F2839" s="3" t="s">
        <v>59</v>
      </c>
      <c r="G2839" s="3" t="s">
        <v>28</v>
      </c>
      <c r="H2839" s="2" t="s">
        <v>29</v>
      </c>
      <c r="I2839" s="2" t="s">
        <v>6886</v>
      </c>
      <c r="J2839" s="3" t="str">
        <f>HYPERLINK("https://www.boe.es/gazeta/dias/1824/09/25/pdfs/GMD-1824-123.pdf#page=4","Abrir facsímil")</f>
        <v>Abrir facsímil</v>
      </c>
      <c r="K2839" s="3" t="s">
        <v>31</v>
      </c>
    </row>
    <row r="2840" spans="1:11" ht="42" customHeight="1">
      <c r="A2840" s="2" t="s">
        <v>6887</v>
      </c>
      <c r="B2840" s="2" t="s">
        <v>6887</v>
      </c>
      <c r="C2840" s="2" t="s">
        <v>54</v>
      </c>
      <c r="D2840" s="2" t="s">
        <v>55</v>
      </c>
      <c r="E2840" s="5">
        <v>-27556</v>
      </c>
      <c r="F2840" s="3" t="s">
        <v>367</v>
      </c>
      <c r="G2840" s="3" t="s">
        <v>37</v>
      </c>
      <c r="H2840" s="2" t="s">
        <v>29</v>
      </c>
      <c r="I2840" s="2" t="s">
        <v>6888</v>
      </c>
      <c r="J2840" s="3" t="str">
        <f>HYPERLINK("https://www.boe.es/gazeta/dias/1824/07/20/pdfs/GMD-1824-91.pdf#page=3","Abrir facsímil")</f>
        <v>Abrir facsímil</v>
      </c>
      <c r="K2840" s="3" t="s">
        <v>31</v>
      </c>
    </row>
    <row r="2841" spans="1:11" ht="42" customHeight="1">
      <c r="A2841" s="2" t="s">
        <v>6889</v>
      </c>
      <c r="B2841" s="2" t="s">
        <v>6890</v>
      </c>
      <c r="C2841" s="2" t="s">
        <v>54</v>
      </c>
      <c r="D2841" s="2" t="s">
        <v>55</v>
      </c>
      <c r="E2841" s="5">
        <v>-27535</v>
      </c>
      <c r="F2841" s="3" t="s">
        <v>715</v>
      </c>
      <c r="G2841" s="3" t="s">
        <v>28</v>
      </c>
      <c r="H2841" s="2" t="s">
        <v>29</v>
      </c>
      <c r="I2841" s="2" t="s">
        <v>6891</v>
      </c>
      <c r="J2841" s="3" t="str">
        <f>HYPERLINK("https://www.boe.es/gazeta/dias/1824/08/10/pdfs/GMD-1824-100.pdf#page=4","Abrir facsímil")</f>
        <v>Abrir facsímil</v>
      </c>
      <c r="K2841" s="3" t="s">
        <v>31</v>
      </c>
    </row>
    <row r="2842" spans="1:11" ht="42" customHeight="1">
      <c r="A2842" s="2" t="s">
        <v>6892</v>
      </c>
      <c r="B2842" s="2" t="s">
        <v>6893</v>
      </c>
      <c r="C2842" s="2" t="s">
        <v>54</v>
      </c>
      <c r="D2842" s="2" t="s">
        <v>55</v>
      </c>
      <c r="E2842" s="5">
        <v>-27500</v>
      </c>
      <c r="F2842" s="3" t="s">
        <v>1015</v>
      </c>
      <c r="G2842" s="3" t="s">
        <v>90</v>
      </c>
      <c r="H2842" s="2" t="s">
        <v>29</v>
      </c>
      <c r="I2842" s="2" t="s">
        <v>6894</v>
      </c>
      <c r="J2842" s="3" t="str">
        <f>HYPERLINK("https://www.boe.es/gazeta/dias/1824/09/14/pdfs/GMD-1824-118.pdf#page=2","Abrir facsímil")</f>
        <v>Abrir facsímil</v>
      </c>
      <c r="K2842" s="3" t="s">
        <v>31</v>
      </c>
    </row>
    <row r="2843" spans="1:11" ht="42" customHeight="1">
      <c r="A2843" s="2" t="s">
        <v>6895</v>
      </c>
      <c r="B2843" s="2" t="s">
        <v>6896</v>
      </c>
      <c r="C2843" s="2" t="s">
        <v>49</v>
      </c>
      <c r="D2843" s="2" t="s">
        <v>18</v>
      </c>
      <c r="E2843" s="5">
        <v>-27428</v>
      </c>
      <c r="F2843" s="3" t="s">
        <v>81</v>
      </c>
      <c r="G2843" s="3" t="s">
        <v>28</v>
      </c>
      <c r="H2843" s="2" t="s">
        <v>29</v>
      </c>
      <c r="I2843" s="2" t="s">
        <v>6897</v>
      </c>
      <c r="J2843" s="3" t="str">
        <f>HYPERLINK("https://www.boe.es/gazeta/dias/1824/11/25/pdfs/GMD-1824-149.pdf#page=4","Abrir facsímil")</f>
        <v>Abrir facsímil</v>
      </c>
      <c r="K2843" s="3" t="s">
        <v>31</v>
      </c>
    </row>
    <row r="2844" spans="1:11" ht="42" customHeight="1">
      <c r="A2844" s="2" t="s">
        <v>6898</v>
      </c>
      <c r="B2844" s="2" t="s">
        <v>6899</v>
      </c>
      <c r="C2844" s="2" t="s">
        <v>17</v>
      </c>
      <c r="D2844" s="2" t="s">
        <v>18</v>
      </c>
      <c r="E2844" s="5">
        <v>-27416</v>
      </c>
      <c r="F2844" s="3" t="s">
        <v>115</v>
      </c>
      <c r="G2844" s="3" t="s">
        <v>37</v>
      </c>
      <c r="H2844" s="2" t="s">
        <v>29</v>
      </c>
      <c r="I2844" s="2" t="s">
        <v>6900</v>
      </c>
      <c r="J2844" s="3" t="str">
        <f>HYPERLINK("https://www.boe.es/gazeta/dias/1824/12/07/pdfs/GMD-1824-154.pdf#page=3","Abrir facsímil")</f>
        <v>Abrir facsímil</v>
      </c>
      <c r="K2844" s="3" t="s">
        <v>31</v>
      </c>
    </row>
    <row r="2845" spans="1:11" ht="42" customHeight="1">
      <c r="A2845" s="2" t="s">
        <v>6901</v>
      </c>
      <c r="B2845" s="2" t="s">
        <v>6902</v>
      </c>
      <c r="C2845" s="2" t="s">
        <v>54</v>
      </c>
      <c r="D2845" s="2" t="s">
        <v>55</v>
      </c>
      <c r="E2845" s="5">
        <v>-27554</v>
      </c>
      <c r="F2845" s="3" t="s">
        <v>326</v>
      </c>
      <c r="G2845" s="3" t="s">
        <v>37</v>
      </c>
      <c r="H2845" s="2" t="s">
        <v>21</v>
      </c>
      <c r="I2845" s="2" t="s">
        <v>6903</v>
      </c>
      <c r="J2845" s="3" t="str">
        <f>HYPERLINK("https://www.boe.es/gazeta/dias/1824/07/22/pdfs/GMD-1824-92.pdf#page=3","Abrir facsímil")</f>
        <v>Abrir facsímil</v>
      </c>
      <c r="K2845" s="3" t="s">
        <v>23</v>
      </c>
    </row>
    <row r="2846" spans="1:11" ht="42" customHeight="1">
      <c r="A2846" s="2" t="s">
        <v>6904</v>
      </c>
      <c r="B2846" s="2" t="s">
        <v>6905</v>
      </c>
      <c r="C2846" s="2" t="s">
        <v>34</v>
      </c>
      <c r="D2846" s="2" t="s">
        <v>35</v>
      </c>
      <c r="E2846" s="5">
        <v>-27650</v>
      </c>
      <c r="F2846" s="3" t="s">
        <v>237</v>
      </c>
      <c r="G2846" s="3" t="s">
        <v>104</v>
      </c>
      <c r="H2846" s="2" t="s">
        <v>29</v>
      </c>
      <c r="I2846" s="2" t="s">
        <v>6906</v>
      </c>
      <c r="J2846" s="3" t="str">
        <f>HYPERLINK("https://www.boe.es/gazeta/dias/1824/04/17/pdfs/GMD-1824-50.pdf#page=1","Abrir facsímil")</f>
        <v>Abrir facsímil</v>
      </c>
      <c r="K2846" s="3" t="s">
        <v>31</v>
      </c>
    </row>
    <row r="2847" spans="1:11" ht="42" customHeight="1">
      <c r="A2847" s="2" t="s">
        <v>6907</v>
      </c>
      <c r="B2847" s="2" t="s">
        <v>6908</v>
      </c>
      <c r="C2847" s="2" t="s">
        <v>17</v>
      </c>
      <c r="D2847" s="2" t="s">
        <v>18</v>
      </c>
      <c r="E2847" s="5">
        <v>-27512</v>
      </c>
      <c r="F2847" s="3" t="s">
        <v>36</v>
      </c>
      <c r="G2847" s="3" t="s">
        <v>37</v>
      </c>
      <c r="H2847" s="2" t="s">
        <v>29</v>
      </c>
      <c r="I2847" s="2" t="s">
        <v>6909</v>
      </c>
      <c r="J2847" s="3" t="str">
        <f>HYPERLINK("https://www.boe.es/gazeta/dias/1824/09/02/pdfs/GMD-1824-113.pdf#page=3","Abrir facsímil")</f>
        <v>Abrir facsímil</v>
      </c>
      <c r="K2847" s="3" t="s">
        <v>31</v>
      </c>
    </row>
    <row r="2848" spans="1:11" ht="42" customHeight="1">
      <c r="A2848" s="2" t="s">
        <v>6910</v>
      </c>
      <c r="B2848" s="2" t="s">
        <v>6911</v>
      </c>
      <c r="C2848" s="2" t="s">
        <v>155</v>
      </c>
      <c r="D2848" s="2" t="s">
        <v>18</v>
      </c>
      <c r="E2848" s="5">
        <v>-27419</v>
      </c>
      <c r="F2848" s="3" t="s">
        <v>1180</v>
      </c>
      <c r="G2848" s="3" t="s">
        <v>104</v>
      </c>
      <c r="H2848" s="2" t="s">
        <v>29</v>
      </c>
      <c r="I2848" s="2" t="s">
        <v>6912</v>
      </c>
      <c r="J2848" s="3" t="str">
        <f>HYPERLINK("https://www.boe.es/gazeta/dias/1824/12/04/pdfs/GMD-1824-153.pdf#page=1","Abrir facsímil")</f>
        <v>Abrir facsímil</v>
      </c>
      <c r="K2848" s="3" t="s">
        <v>31</v>
      </c>
    </row>
    <row r="2849" spans="1:11" ht="42" customHeight="1">
      <c r="A2849" s="2" t="s">
        <v>6913</v>
      </c>
      <c r="B2849" s="2" t="s">
        <v>6914</v>
      </c>
      <c r="C2849" s="2" t="s">
        <v>54</v>
      </c>
      <c r="D2849" s="2" t="s">
        <v>55</v>
      </c>
      <c r="E2849" s="5">
        <v>-27430</v>
      </c>
      <c r="F2849" s="3" t="s">
        <v>699</v>
      </c>
      <c r="G2849" s="3" t="s">
        <v>37</v>
      </c>
      <c r="H2849" s="2" t="s">
        <v>29</v>
      </c>
      <c r="I2849" s="2" t="s">
        <v>6915</v>
      </c>
      <c r="J2849" s="3" t="str">
        <f>HYPERLINK("https://www.boe.es/gazeta/dias/1824/11/23/pdfs/GMD-1824-148.pdf#page=3","Abrir facsímil")</f>
        <v>Abrir facsímil</v>
      </c>
      <c r="K2849" s="3" t="s">
        <v>31</v>
      </c>
    </row>
    <row r="2850" spans="1:11" ht="42" customHeight="1">
      <c r="A2850" s="2" t="s">
        <v>6916</v>
      </c>
      <c r="B2850" s="2" t="s">
        <v>6917</v>
      </c>
      <c r="C2850" s="2" t="s">
        <v>34</v>
      </c>
      <c r="D2850" s="2" t="s">
        <v>35</v>
      </c>
      <c r="E2850" s="5">
        <v>-27419</v>
      </c>
      <c r="F2850" s="3" t="s">
        <v>1180</v>
      </c>
      <c r="G2850" s="3" t="s">
        <v>90</v>
      </c>
      <c r="H2850" s="2" t="s">
        <v>29</v>
      </c>
      <c r="I2850" s="2" t="s">
        <v>6918</v>
      </c>
      <c r="J2850" s="3" t="str">
        <f>HYPERLINK("https://www.boe.es/gazeta/dias/1824/12/04/pdfs/GMD-1824-153.pdf#page=2","Abrir facsímil")</f>
        <v>Abrir facsímil</v>
      </c>
      <c r="K2850" s="3" t="s">
        <v>31</v>
      </c>
    </row>
    <row r="2851" spans="1:11" ht="42" customHeight="1">
      <c r="A2851" s="2" t="s">
        <v>6919</v>
      </c>
      <c r="B2851" s="2" t="s">
        <v>6920</v>
      </c>
      <c r="C2851" s="2" t="s">
        <v>17</v>
      </c>
      <c r="D2851" s="2" t="s">
        <v>18</v>
      </c>
      <c r="E2851" s="5">
        <v>-27419</v>
      </c>
      <c r="F2851" s="3" t="s">
        <v>1180</v>
      </c>
      <c r="G2851" s="3" t="s">
        <v>90</v>
      </c>
      <c r="H2851" s="2" t="s">
        <v>29</v>
      </c>
      <c r="I2851" s="2" t="s">
        <v>6921</v>
      </c>
      <c r="J2851" s="3" t="str">
        <f>HYPERLINK("https://www.boe.es/gazeta/dias/1824/12/04/pdfs/GMD-1824-153.pdf#page=2","Abrir facsímil")</f>
        <v>Abrir facsímil</v>
      </c>
      <c r="K2851" s="3" t="s">
        <v>31</v>
      </c>
    </row>
    <row r="2852" spans="1:11" ht="42" customHeight="1">
      <c r="A2852" s="2" t="s">
        <v>6922</v>
      </c>
      <c r="B2852" s="2" t="s">
        <v>6923</v>
      </c>
      <c r="C2852" s="2" t="s">
        <v>26</v>
      </c>
      <c r="D2852" s="2" t="s">
        <v>18</v>
      </c>
      <c r="E2852" s="5">
        <v>-27493</v>
      </c>
      <c r="F2852" s="3" t="s">
        <v>63</v>
      </c>
      <c r="G2852" s="3" t="s">
        <v>64</v>
      </c>
      <c r="H2852" s="2" t="s">
        <v>29</v>
      </c>
      <c r="I2852" s="2" t="s">
        <v>6924</v>
      </c>
      <c r="J2852" s="3" t="str">
        <f>HYPERLINK("https://www.boe.es/gazeta/dias/1824/09/21/pdfs/GMD-1824-121.pdf#page=3","Abrir facsímil")</f>
        <v>Abrir facsímil</v>
      </c>
      <c r="K2852" s="3" t="s">
        <v>31</v>
      </c>
    </row>
    <row r="2853" spans="1:11" ht="42" customHeight="1">
      <c r="A2853" s="2" t="s">
        <v>6925</v>
      </c>
      <c r="B2853" s="2" t="s">
        <v>6926</v>
      </c>
      <c r="C2853" s="2" t="s">
        <v>34</v>
      </c>
      <c r="D2853" s="2" t="s">
        <v>35</v>
      </c>
      <c r="E2853" s="5">
        <v>-27463</v>
      </c>
      <c r="F2853" s="3" t="s">
        <v>409</v>
      </c>
      <c r="G2853" s="3" t="s">
        <v>28</v>
      </c>
      <c r="H2853" s="2" t="s">
        <v>21</v>
      </c>
      <c r="I2853" s="2" t="s">
        <v>6927</v>
      </c>
      <c r="J2853" s="3" t="str">
        <f>HYPERLINK("https://www.boe.es/gazeta/dias/1824/10/21/pdfs/GMD-1824-134.pdf#page=4","Abrir facsímil")</f>
        <v>Abrir facsímil</v>
      </c>
      <c r="K2853" s="3" t="s">
        <v>23</v>
      </c>
    </row>
    <row r="2854" spans="1:11" ht="42" customHeight="1">
      <c r="A2854" s="2" t="s">
        <v>6928</v>
      </c>
      <c r="B2854" s="2" t="s">
        <v>6929</v>
      </c>
      <c r="C2854" s="2" t="s">
        <v>17</v>
      </c>
      <c r="D2854" s="2" t="s">
        <v>18</v>
      </c>
      <c r="E2854" s="5">
        <v>-27547</v>
      </c>
      <c r="F2854" s="3" t="s">
        <v>156</v>
      </c>
      <c r="G2854" s="3" t="s">
        <v>28</v>
      </c>
      <c r="H2854" s="2" t="s">
        <v>29</v>
      </c>
      <c r="I2854" s="2" t="s">
        <v>6930</v>
      </c>
      <c r="J2854" s="3" t="str">
        <f>HYPERLINK("https://www.boe.es/gazeta/dias/1824/07/29/pdfs/GMD-1824-95.pdf#page=4","Abrir facsímil")</f>
        <v>Abrir facsímil</v>
      </c>
      <c r="K2854" s="3" t="s">
        <v>31</v>
      </c>
    </row>
    <row r="2855" spans="1:11" ht="42" customHeight="1">
      <c r="A2855" s="2" t="s">
        <v>6931</v>
      </c>
      <c r="B2855" s="2" t="s">
        <v>6932</v>
      </c>
      <c r="C2855" s="2" t="s">
        <v>17</v>
      </c>
      <c r="D2855" s="2" t="s">
        <v>18</v>
      </c>
      <c r="E2855" s="5">
        <v>-27395</v>
      </c>
      <c r="F2855" s="3" t="s">
        <v>817</v>
      </c>
      <c r="G2855" s="3" t="s">
        <v>28</v>
      </c>
      <c r="H2855" s="2" t="s">
        <v>29</v>
      </c>
      <c r="I2855" s="2" t="s">
        <v>6933</v>
      </c>
      <c r="J2855" s="3" t="str">
        <f>HYPERLINK("https://www.boe.es/gazeta/dias/1824/12/28/pdfs/GMD-1824-163.pdf#page=4","Abrir facsímil")</f>
        <v>Abrir facsímil</v>
      </c>
      <c r="K2855" s="3" t="s">
        <v>31</v>
      </c>
    </row>
    <row r="2856" spans="1:11" ht="42" customHeight="1">
      <c r="A2856" s="2" t="s">
        <v>6934</v>
      </c>
      <c r="B2856" s="2" t="s">
        <v>6935</v>
      </c>
      <c r="C2856" s="2" t="s">
        <v>49</v>
      </c>
      <c r="D2856" s="2" t="s">
        <v>18</v>
      </c>
      <c r="E2856" s="5">
        <v>-27395</v>
      </c>
      <c r="F2856" s="3" t="s">
        <v>817</v>
      </c>
      <c r="G2856" s="3" t="s">
        <v>37</v>
      </c>
      <c r="H2856" s="2" t="s">
        <v>29</v>
      </c>
      <c r="I2856" s="2" t="s">
        <v>6936</v>
      </c>
      <c r="J2856" s="3" t="str">
        <f>HYPERLINK("https://www.boe.es/gazeta/dias/1824/12/28/pdfs/GMD-1824-163.pdf#page=3","Abrir facsímil")</f>
        <v>Abrir facsímil</v>
      </c>
      <c r="K2856" s="3" t="s">
        <v>31</v>
      </c>
    </row>
    <row r="2857" spans="1:11" ht="42" customHeight="1">
      <c r="A2857" s="2" t="s">
        <v>6937</v>
      </c>
      <c r="B2857" s="2" t="s">
        <v>6938</v>
      </c>
      <c r="C2857" s="2" t="s">
        <v>17</v>
      </c>
      <c r="D2857" s="2" t="s">
        <v>18</v>
      </c>
      <c r="E2857" s="5">
        <v>-27428</v>
      </c>
      <c r="F2857" s="3" t="s">
        <v>81</v>
      </c>
      <c r="G2857" s="3" t="s">
        <v>37</v>
      </c>
      <c r="H2857" s="2" t="s">
        <v>29</v>
      </c>
      <c r="I2857" s="2" t="s">
        <v>6939</v>
      </c>
      <c r="J2857" s="3" t="str">
        <f>HYPERLINK("https://www.boe.es/gazeta/dias/1824/11/25/pdfs/GMD-1824-149.pdf#page=3","Abrir facsímil")</f>
        <v>Abrir facsímil</v>
      </c>
      <c r="K2857" s="3" t="s">
        <v>31</v>
      </c>
    </row>
    <row r="2858" spans="1:11" ht="42" customHeight="1">
      <c r="A2858" s="2" t="s">
        <v>6940</v>
      </c>
      <c r="B2858" s="2" t="s">
        <v>6941</v>
      </c>
      <c r="C2858" s="2" t="s">
        <v>54</v>
      </c>
      <c r="D2858" s="2" t="s">
        <v>55</v>
      </c>
      <c r="E2858" s="5">
        <v>-27675</v>
      </c>
      <c r="F2858" s="3" t="s">
        <v>330</v>
      </c>
      <c r="G2858" s="3" t="s">
        <v>28</v>
      </c>
      <c r="H2858" s="2" t="s">
        <v>29</v>
      </c>
      <c r="I2858" s="2" t="s">
        <v>6942</v>
      </c>
      <c r="J2858" s="3" t="str">
        <f>HYPERLINK("https://www.boe.es/gazeta/dias/1824/03/23/pdfs/GMD-1824-38.pdf#page=4","Abrir facsímil")</f>
        <v>Abrir facsímil</v>
      </c>
      <c r="K2858" s="3" t="s">
        <v>31</v>
      </c>
    </row>
    <row r="2859" spans="1:11" ht="42" customHeight="1">
      <c r="A2859" s="2" t="s">
        <v>6943</v>
      </c>
      <c r="B2859" s="2" t="s">
        <v>6944</v>
      </c>
      <c r="C2859" s="2" t="s">
        <v>54</v>
      </c>
      <c r="D2859" s="2" t="s">
        <v>55</v>
      </c>
      <c r="E2859" s="5">
        <v>-27631</v>
      </c>
      <c r="F2859" s="3" t="s">
        <v>322</v>
      </c>
      <c r="G2859" s="3" t="s">
        <v>28</v>
      </c>
      <c r="H2859" s="2" t="s">
        <v>21</v>
      </c>
      <c r="I2859" s="2" t="s">
        <v>6945</v>
      </c>
      <c r="J2859" s="3" t="str">
        <f>HYPERLINK("https://www.boe.es/gazeta/dias/1824/05/06/pdfs/GMD-1824-58.pdf#page=4","Abrir facsímil")</f>
        <v>Abrir facsímil</v>
      </c>
      <c r="K2859" s="3" t="s">
        <v>23</v>
      </c>
    </row>
    <row r="2860" spans="1:11" ht="42" customHeight="1">
      <c r="A2860" s="2" t="s">
        <v>6946</v>
      </c>
      <c r="B2860" s="2" t="s">
        <v>6947</v>
      </c>
      <c r="C2860" s="2" t="s">
        <v>26</v>
      </c>
      <c r="D2860" s="2" t="s">
        <v>18</v>
      </c>
      <c r="E2860" s="5">
        <v>-27465</v>
      </c>
      <c r="F2860" s="3" t="s">
        <v>1390</v>
      </c>
      <c r="G2860" s="3" t="s">
        <v>37</v>
      </c>
      <c r="H2860" s="2" t="s">
        <v>29</v>
      </c>
      <c r="I2860" s="2" t="s">
        <v>6948</v>
      </c>
      <c r="J2860" s="3" t="str">
        <f>HYPERLINK("https://www.boe.es/gazeta/dias/1824/10/19/pdfs/GMD-1824-133.pdf#page=3","Abrir facsímil")</f>
        <v>Abrir facsímil</v>
      </c>
      <c r="K2860" s="3" t="s">
        <v>31</v>
      </c>
    </row>
    <row r="2861" spans="1:11" ht="42" customHeight="1">
      <c r="A2861" s="2" t="s">
        <v>6949</v>
      </c>
      <c r="B2861" s="2" t="s">
        <v>6950</v>
      </c>
      <c r="C2861" s="2" t="s">
        <v>17</v>
      </c>
      <c r="D2861" s="2" t="s">
        <v>18</v>
      </c>
      <c r="E2861" s="5">
        <v>-27428</v>
      </c>
      <c r="F2861" s="3" t="s">
        <v>81</v>
      </c>
      <c r="G2861" s="3" t="s">
        <v>37</v>
      </c>
      <c r="H2861" s="2" t="s">
        <v>29</v>
      </c>
      <c r="I2861" s="2" t="s">
        <v>6951</v>
      </c>
      <c r="J2861" s="3" t="str">
        <f>HYPERLINK("https://www.boe.es/gazeta/dias/1824/11/25/pdfs/GMD-1824-149.pdf#page=3","Abrir facsímil")</f>
        <v>Abrir facsímil</v>
      </c>
      <c r="K2861" s="3" t="s">
        <v>31</v>
      </c>
    </row>
    <row r="2862" spans="1:11" ht="42" customHeight="1">
      <c r="A2862" s="2" t="s">
        <v>6952</v>
      </c>
      <c r="B2862" s="2" t="s">
        <v>6953</v>
      </c>
      <c r="C2862" s="2" t="s">
        <v>17</v>
      </c>
      <c r="D2862" s="2" t="s">
        <v>18</v>
      </c>
      <c r="E2862" s="5">
        <v>-27428</v>
      </c>
      <c r="F2862" s="3" t="s">
        <v>81</v>
      </c>
      <c r="G2862" s="3" t="s">
        <v>37</v>
      </c>
      <c r="H2862" s="2" t="s">
        <v>29</v>
      </c>
      <c r="I2862" s="2" t="s">
        <v>6954</v>
      </c>
      <c r="J2862" s="3" t="str">
        <f>HYPERLINK("https://www.boe.es/gazeta/dias/1824/11/25/pdfs/GMD-1824-149.pdf#page=3","Abrir facsímil")</f>
        <v>Abrir facsímil</v>
      </c>
      <c r="K2862" s="3" t="s">
        <v>31</v>
      </c>
    </row>
    <row r="2863" spans="1:11" ht="42" customHeight="1">
      <c r="A2863" s="2" t="s">
        <v>6955</v>
      </c>
      <c r="B2863" s="2" t="s">
        <v>6956</v>
      </c>
      <c r="C2863" s="2" t="s">
        <v>17</v>
      </c>
      <c r="D2863" s="2" t="s">
        <v>18</v>
      </c>
      <c r="E2863" s="5">
        <v>-27430</v>
      </c>
      <c r="F2863" s="3" t="s">
        <v>699</v>
      </c>
      <c r="G2863" s="3" t="s">
        <v>37</v>
      </c>
      <c r="H2863" s="2" t="s">
        <v>29</v>
      </c>
      <c r="I2863" s="2" t="s">
        <v>6957</v>
      </c>
      <c r="J2863" s="3" t="str">
        <f>HYPERLINK("https://www.boe.es/gazeta/dias/1824/11/23/pdfs/GMD-1824-148.pdf#page=3","Abrir facsímil")</f>
        <v>Abrir facsímil</v>
      </c>
      <c r="K2863" s="3" t="s">
        <v>31</v>
      </c>
    </row>
    <row r="2864" spans="1:11" ht="42" customHeight="1">
      <c r="A2864" s="2" t="s">
        <v>6958</v>
      </c>
      <c r="B2864" s="2" t="s">
        <v>6959</v>
      </c>
      <c r="C2864" s="2" t="s">
        <v>26</v>
      </c>
      <c r="D2864" s="2" t="s">
        <v>18</v>
      </c>
      <c r="E2864" s="5">
        <v>-27591</v>
      </c>
      <c r="F2864" s="3" t="s">
        <v>1542</v>
      </c>
      <c r="G2864" s="3" t="s">
        <v>37</v>
      </c>
      <c r="H2864" s="2" t="s">
        <v>29</v>
      </c>
      <c r="I2864" s="2" t="s">
        <v>6960</v>
      </c>
      <c r="J2864" s="3" t="str">
        <f>HYPERLINK("https://www.boe.es/gazeta/dias/1824/06/15/pdfs/GMD-1824-76.pdf#page=3","Abrir facsímil")</f>
        <v>Abrir facsímil</v>
      </c>
      <c r="K2864" s="3" t="s">
        <v>31</v>
      </c>
    </row>
    <row r="2865" spans="1:11" ht="42" customHeight="1">
      <c r="A2865" s="2" t="s">
        <v>6961</v>
      </c>
      <c r="B2865" s="2" t="s">
        <v>6961</v>
      </c>
      <c r="C2865" s="2" t="s">
        <v>54</v>
      </c>
      <c r="D2865" s="2" t="s">
        <v>55</v>
      </c>
      <c r="E2865" s="5">
        <v>-27419</v>
      </c>
      <c r="F2865" s="3" t="s">
        <v>1180</v>
      </c>
      <c r="G2865" s="3" t="s">
        <v>28</v>
      </c>
      <c r="H2865" s="2" t="s">
        <v>29</v>
      </c>
      <c r="I2865" s="2" t="s">
        <v>6962</v>
      </c>
      <c r="J2865" s="3" t="str">
        <f>HYPERLINK("https://www.boe.es/gazeta/dias/1824/12/04/pdfs/GMD-1824-153.pdf#page=4","Abrir facsímil")</f>
        <v>Abrir facsímil</v>
      </c>
      <c r="K2865" s="3" t="s">
        <v>31</v>
      </c>
    </row>
    <row r="2866" spans="1:11" ht="42" customHeight="1">
      <c r="A2866" s="2" t="s">
        <v>6963</v>
      </c>
      <c r="B2866" s="2" t="s">
        <v>6963</v>
      </c>
      <c r="C2866" s="2" t="s">
        <v>54</v>
      </c>
      <c r="D2866" s="2" t="s">
        <v>55</v>
      </c>
      <c r="E2866" s="5">
        <v>-27463</v>
      </c>
      <c r="F2866" s="3" t="s">
        <v>409</v>
      </c>
      <c r="G2866" s="3" t="s">
        <v>28</v>
      </c>
      <c r="H2866" s="2" t="s">
        <v>29</v>
      </c>
      <c r="I2866" s="2" t="s">
        <v>6964</v>
      </c>
      <c r="J2866" s="3" t="str">
        <f>HYPERLINK("https://www.boe.es/gazeta/dias/1824/10/21/pdfs/GMD-1824-134.pdf#page=4","Abrir facsímil")</f>
        <v>Abrir facsímil</v>
      </c>
      <c r="K2866" s="3" t="s">
        <v>31</v>
      </c>
    </row>
    <row r="2867" spans="1:11" ht="42" customHeight="1">
      <c r="A2867" s="2" t="s">
        <v>6965</v>
      </c>
      <c r="B2867" s="2" t="s">
        <v>6966</v>
      </c>
      <c r="C2867" s="2" t="s">
        <v>54</v>
      </c>
      <c r="D2867" s="2" t="s">
        <v>55</v>
      </c>
      <c r="E2867" s="5">
        <v>-27395</v>
      </c>
      <c r="F2867" s="3" t="s">
        <v>817</v>
      </c>
      <c r="G2867" s="3" t="s">
        <v>37</v>
      </c>
      <c r="H2867" s="2" t="s">
        <v>29</v>
      </c>
      <c r="I2867" s="2" t="s">
        <v>6967</v>
      </c>
      <c r="J2867" s="3" t="str">
        <f>HYPERLINK("https://www.boe.es/gazeta/dias/1824/12/28/pdfs/GMD-1824-163.pdf#page=3","Abrir facsímil")</f>
        <v>Abrir facsímil</v>
      </c>
      <c r="K2867" s="3" t="s">
        <v>31</v>
      </c>
    </row>
    <row r="2868" spans="1:11" ht="42" customHeight="1">
      <c r="A2868" s="2" t="s">
        <v>6968</v>
      </c>
      <c r="B2868" s="2" t="s">
        <v>6969</v>
      </c>
      <c r="C2868" s="2" t="s">
        <v>54</v>
      </c>
      <c r="D2868" s="2" t="s">
        <v>55</v>
      </c>
      <c r="E2868" s="5">
        <v>-27671</v>
      </c>
      <c r="F2868" s="3" t="s">
        <v>1555</v>
      </c>
      <c r="G2868" s="3" t="s">
        <v>37</v>
      </c>
      <c r="H2868" s="2" t="s">
        <v>21</v>
      </c>
      <c r="I2868" s="2" t="s">
        <v>6970</v>
      </c>
      <c r="J2868" s="3" t="str">
        <f>HYPERLINK("https://www.boe.es/gazeta/dias/1824/03/27/pdfs/GMD-1824-40.pdf#page=3","Abrir facsímil")</f>
        <v>Abrir facsímil</v>
      </c>
      <c r="K2868" s="3" t="s">
        <v>23</v>
      </c>
    </row>
    <row r="2869" spans="1:11" ht="42" customHeight="1">
      <c r="A2869" s="2" t="s">
        <v>6971</v>
      </c>
      <c r="B2869" s="2" t="s">
        <v>6971</v>
      </c>
      <c r="C2869" s="2" t="s">
        <v>54</v>
      </c>
      <c r="D2869" s="2" t="s">
        <v>55</v>
      </c>
      <c r="E2869" s="5">
        <v>-27596</v>
      </c>
      <c r="F2869" s="3" t="s">
        <v>205</v>
      </c>
      <c r="G2869" s="3" t="s">
        <v>37</v>
      </c>
      <c r="H2869" s="2" t="s">
        <v>29</v>
      </c>
      <c r="I2869" s="2" t="s">
        <v>6972</v>
      </c>
      <c r="J2869" s="3" t="str">
        <f>HYPERLINK("https://www.boe.es/gazeta/dias/1824/06/10/pdfs/GMD-1824-74.pdf#page=3","Abrir facsímil")</f>
        <v>Abrir facsímil</v>
      </c>
      <c r="K2869" s="3" t="s">
        <v>31</v>
      </c>
    </row>
    <row r="2870" spans="1:11" ht="42" customHeight="1">
      <c r="A2870" s="2" t="s">
        <v>6973</v>
      </c>
      <c r="B2870" s="2" t="s">
        <v>6973</v>
      </c>
      <c r="C2870" s="2" t="s">
        <v>17</v>
      </c>
      <c r="D2870" s="2" t="s">
        <v>18</v>
      </c>
      <c r="E2870" s="5">
        <v>-27545</v>
      </c>
      <c r="F2870" s="3" t="s">
        <v>685</v>
      </c>
      <c r="G2870" s="3" t="s">
        <v>37</v>
      </c>
      <c r="H2870" s="2" t="s">
        <v>29</v>
      </c>
      <c r="I2870" s="2" t="s">
        <v>6974</v>
      </c>
      <c r="J2870" s="3" t="str">
        <f>HYPERLINK("https://www.boe.es/gazeta/dias/1824/07/31/pdfs/GMD-1824-96.pdf#page=3","Abrir facsímil")</f>
        <v>Abrir facsímil</v>
      </c>
      <c r="K2870" s="3" t="s">
        <v>31</v>
      </c>
    </row>
    <row r="2871" spans="1:11" ht="42" customHeight="1">
      <c r="A2871" s="2" t="s">
        <v>6975</v>
      </c>
      <c r="B2871" s="2" t="s">
        <v>6976</v>
      </c>
      <c r="C2871" s="2" t="s">
        <v>26</v>
      </c>
      <c r="D2871" s="2" t="s">
        <v>18</v>
      </c>
      <c r="E2871" s="5">
        <v>-27547</v>
      </c>
      <c r="F2871" s="3" t="s">
        <v>156</v>
      </c>
      <c r="G2871" s="3" t="s">
        <v>28</v>
      </c>
      <c r="H2871" s="2" t="s">
        <v>29</v>
      </c>
      <c r="I2871" s="2" t="s">
        <v>6977</v>
      </c>
      <c r="J2871" s="3" t="str">
        <f>HYPERLINK("https://www.boe.es/gazeta/dias/1824/07/29/pdfs/GMD-1824-95.pdf#page=4","Abrir facsímil")</f>
        <v>Abrir facsímil</v>
      </c>
      <c r="K2871" s="3" t="s">
        <v>31</v>
      </c>
    </row>
    <row r="2872" spans="1:11" ht="42" customHeight="1">
      <c r="A2872" s="2" t="s">
        <v>6978</v>
      </c>
      <c r="B2872" s="2" t="s">
        <v>6979</v>
      </c>
      <c r="C2872" s="2" t="s">
        <v>54</v>
      </c>
      <c r="D2872" s="2" t="s">
        <v>55</v>
      </c>
      <c r="E2872" s="5">
        <v>-27575</v>
      </c>
      <c r="F2872" s="3" t="s">
        <v>261</v>
      </c>
      <c r="G2872" s="3" t="s">
        <v>90</v>
      </c>
      <c r="H2872" s="2" t="s">
        <v>29</v>
      </c>
      <c r="I2872" s="2" t="s">
        <v>6980</v>
      </c>
      <c r="J2872" s="3" t="str">
        <f>HYPERLINK("https://www.boe.es/gazeta/dias/1824/07/01/pdfs/GMD-1824-83.pdf#page=2","Abrir facsímil")</f>
        <v>Abrir facsímil</v>
      </c>
      <c r="K2872" s="3" t="s">
        <v>31</v>
      </c>
    </row>
    <row r="2873" spans="1:11" ht="42" customHeight="1">
      <c r="A2873" s="2" t="s">
        <v>6981</v>
      </c>
      <c r="B2873" s="2" t="s">
        <v>6982</v>
      </c>
      <c r="C2873" s="2" t="s">
        <v>34</v>
      </c>
      <c r="D2873" s="2" t="s">
        <v>35</v>
      </c>
      <c r="E2873" s="5">
        <v>-27736</v>
      </c>
      <c r="F2873" s="3" t="s">
        <v>56</v>
      </c>
      <c r="G2873" s="3" t="s">
        <v>37</v>
      </c>
      <c r="H2873" s="2" t="s">
        <v>29</v>
      </c>
      <c r="I2873" s="2" t="s">
        <v>6983</v>
      </c>
      <c r="J2873" s="3" t="str">
        <f>HYPERLINK("https://www.boe.es/gazeta/dias/1824/01/22/pdfs/GMD-1824-10.pdf#page=3","Abrir facsímil")</f>
        <v>Abrir facsímil</v>
      </c>
      <c r="K2873" s="3" t="s">
        <v>31</v>
      </c>
    </row>
    <row r="2874" spans="1:11" ht="42" customHeight="1">
      <c r="A2874" s="2" t="s">
        <v>6984</v>
      </c>
      <c r="B2874" s="2" t="s">
        <v>6985</v>
      </c>
      <c r="C2874" s="2" t="s">
        <v>34</v>
      </c>
      <c r="D2874" s="2" t="s">
        <v>35</v>
      </c>
      <c r="E2874" s="5">
        <v>-27601</v>
      </c>
      <c r="F2874" s="3" t="s">
        <v>473</v>
      </c>
      <c r="G2874" s="3" t="s">
        <v>37</v>
      </c>
      <c r="H2874" s="2" t="s">
        <v>29</v>
      </c>
      <c r="I2874" s="2" t="s">
        <v>6986</v>
      </c>
      <c r="J2874" s="3" t="str">
        <f>HYPERLINK("https://www.boe.es/gazeta/dias/1824/06/05/pdfs/GMD-1824-72.pdf#page=3","Abrir facsímil")</f>
        <v>Abrir facsímil</v>
      </c>
      <c r="K2874" s="3" t="s">
        <v>31</v>
      </c>
    </row>
    <row r="2875" spans="1:11" ht="42" customHeight="1">
      <c r="A2875" s="2" t="s">
        <v>6987</v>
      </c>
      <c r="B2875" s="2" t="s">
        <v>6988</v>
      </c>
      <c r="C2875" s="2" t="s">
        <v>301</v>
      </c>
      <c r="D2875" s="2" t="s">
        <v>18</v>
      </c>
      <c r="E2875" s="5">
        <v>-27708</v>
      </c>
      <c r="F2875" s="3" t="s">
        <v>864</v>
      </c>
      <c r="G2875" s="3" t="s">
        <v>212</v>
      </c>
      <c r="H2875" s="2" t="s">
        <v>29</v>
      </c>
      <c r="I2875" s="2" t="s">
        <v>6989</v>
      </c>
      <c r="J2875" s="3" t="str">
        <f>HYPERLINK("https://www.boe.es/gazeta/dias/1824/02/19/pdfs/GMD-1824-23.pdf#page=6","Abrir facsímil")</f>
        <v>Abrir facsímil</v>
      </c>
      <c r="K2875" s="3" t="s">
        <v>31</v>
      </c>
    </row>
    <row r="2876" spans="1:11" ht="42" customHeight="1">
      <c r="A2876" s="2" t="s">
        <v>6987</v>
      </c>
      <c r="B2876" s="2" t="s">
        <v>6988</v>
      </c>
      <c r="C2876" s="2" t="s">
        <v>72</v>
      </c>
      <c r="D2876" s="2" t="s">
        <v>18</v>
      </c>
      <c r="E2876" s="5">
        <v>-27451</v>
      </c>
      <c r="F2876" s="3" t="s">
        <v>1644</v>
      </c>
      <c r="G2876" s="3" t="s">
        <v>28</v>
      </c>
      <c r="H2876" s="2" t="s">
        <v>29</v>
      </c>
      <c r="I2876" s="2" t="s">
        <v>6990</v>
      </c>
      <c r="J2876" s="3" t="str">
        <f>HYPERLINK("https://www.boe.es/gazeta/dias/1824/11/02/pdfs/GMD-1824-139.pdf#page=4","Abrir facsímil")</f>
        <v>Abrir facsímil</v>
      </c>
      <c r="K2876" s="3" t="s">
        <v>31</v>
      </c>
    </row>
    <row r="2877" spans="1:11" ht="42" customHeight="1">
      <c r="A2877" s="2" t="s">
        <v>6991</v>
      </c>
      <c r="B2877" s="2" t="s">
        <v>6992</v>
      </c>
      <c r="C2877" s="2" t="s">
        <v>26</v>
      </c>
      <c r="D2877" s="2" t="s">
        <v>18</v>
      </c>
      <c r="E2877" s="5">
        <v>-27454</v>
      </c>
      <c r="F2877" s="3" t="s">
        <v>318</v>
      </c>
      <c r="G2877" s="3" t="s">
        <v>90</v>
      </c>
      <c r="H2877" s="2" t="s">
        <v>29</v>
      </c>
      <c r="I2877" s="2" t="s">
        <v>6993</v>
      </c>
      <c r="J2877" s="3" t="str">
        <f>HYPERLINK("https://www.boe.es/gazeta/dias/1824/10/30/pdfs/GMD-1824-138.pdf#page=2","Abrir facsímil")</f>
        <v>Abrir facsímil</v>
      </c>
      <c r="K2877" s="3" t="s">
        <v>31</v>
      </c>
    </row>
    <row r="2878" spans="1:11" ht="42" customHeight="1">
      <c r="A2878" s="2" t="s">
        <v>6994</v>
      </c>
      <c r="B2878" s="2" t="s">
        <v>6994</v>
      </c>
      <c r="C2878" s="2" t="s">
        <v>17</v>
      </c>
      <c r="D2878" s="2" t="s">
        <v>18</v>
      </c>
      <c r="E2878" s="5">
        <v>-27652</v>
      </c>
      <c r="F2878" s="3" t="s">
        <v>692</v>
      </c>
      <c r="G2878" s="3" t="s">
        <v>28</v>
      </c>
      <c r="H2878" s="2" t="s">
        <v>29</v>
      </c>
      <c r="I2878" s="2" t="s">
        <v>6995</v>
      </c>
      <c r="J2878" s="3" t="str">
        <f>HYPERLINK("https://www.boe.es/gazeta/dias/1824/04/15/pdfs/GMD-1824-49.pdf#page=4","Abrir facsímil")</f>
        <v>Abrir facsímil</v>
      </c>
      <c r="K2878" s="3" t="s">
        <v>31</v>
      </c>
    </row>
    <row r="2879" spans="1:11" ht="42" customHeight="1">
      <c r="A2879" s="2" t="s">
        <v>6994</v>
      </c>
      <c r="B2879" s="2" t="s">
        <v>6994</v>
      </c>
      <c r="C2879" s="2" t="s">
        <v>26</v>
      </c>
      <c r="D2879" s="2" t="s">
        <v>18</v>
      </c>
      <c r="E2879" s="5">
        <v>-27650</v>
      </c>
      <c r="F2879" s="3" t="s">
        <v>237</v>
      </c>
      <c r="G2879" s="3" t="s">
        <v>28</v>
      </c>
      <c r="H2879" s="2" t="s">
        <v>29</v>
      </c>
      <c r="I2879" s="2" t="s">
        <v>6996</v>
      </c>
      <c r="J2879" s="3" t="str">
        <f>HYPERLINK("https://www.boe.es/gazeta/dias/1824/04/17/pdfs/GMD-1824-50.pdf#page=4","Abrir facsímil")</f>
        <v>Abrir facsímil</v>
      </c>
      <c r="K2879" s="3" t="s">
        <v>31</v>
      </c>
    </row>
    <row r="2880" spans="1:11" ht="42" customHeight="1">
      <c r="A2880" s="2" t="s">
        <v>6994</v>
      </c>
      <c r="B2880" s="2" t="s">
        <v>6994</v>
      </c>
      <c r="C2880" s="2" t="s">
        <v>26</v>
      </c>
      <c r="D2880" s="2" t="s">
        <v>18</v>
      </c>
      <c r="E2880" s="5">
        <v>-27643</v>
      </c>
      <c r="F2880" s="3" t="s">
        <v>77</v>
      </c>
      <c r="G2880" s="3" t="s">
        <v>28</v>
      </c>
      <c r="H2880" s="2" t="s">
        <v>29</v>
      </c>
      <c r="I2880" s="2" t="s">
        <v>6997</v>
      </c>
      <c r="J2880" s="3" t="str">
        <f>HYPERLINK("https://www.boe.es/gazeta/dias/1824/04/24/pdfs/GMD-1824-53.pdf#page=4","Abrir facsímil")</f>
        <v>Abrir facsímil</v>
      </c>
      <c r="K2880" s="3" t="s">
        <v>31</v>
      </c>
    </row>
    <row r="2881" spans="1:11" ht="42" customHeight="1">
      <c r="A2881" s="2" t="s">
        <v>6994</v>
      </c>
      <c r="B2881" s="2" t="s">
        <v>6994</v>
      </c>
      <c r="C2881" s="2" t="s">
        <v>26</v>
      </c>
      <c r="D2881" s="2" t="s">
        <v>18</v>
      </c>
      <c r="E2881" s="5">
        <v>-27598</v>
      </c>
      <c r="F2881" s="3" t="s">
        <v>937</v>
      </c>
      <c r="G2881" s="3" t="s">
        <v>28</v>
      </c>
      <c r="H2881" s="2" t="s">
        <v>29</v>
      </c>
      <c r="I2881" s="2" t="s">
        <v>6998</v>
      </c>
      <c r="J2881" s="3" t="str">
        <f>HYPERLINK("https://www.boe.es/gazeta/dias/1824/06/08/pdfs/GMD-1824-73.pdf#page=4","Abrir facsímil")</f>
        <v>Abrir facsímil</v>
      </c>
      <c r="K2881" s="3" t="s">
        <v>31</v>
      </c>
    </row>
    <row r="2882" spans="1:11" ht="42" customHeight="1">
      <c r="A2882" s="2" t="s">
        <v>6994</v>
      </c>
      <c r="B2882" s="2" t="s">
        <v>6994</v>
      </c>
      <c r="C2882" s="2" t="s">
        <v>17</v>
      </c>
      <c r="D2882" s="2" t="s">
        <v>18</v>
      </c>
      <c r="E2882" s="5">
        <v>-27591</v>
      </c>
      <c r="F2882" s="3" t="s">
        <v>1542</v>
      </c>
      <c r="G2882" s="3" t="s">
        <v>28</v>
      </c>
      <c r="H2882" s="2" t="s">
        <v>29</v>
      </c>
      <c r="I2882" s="2" t="s">
        <v>6999</v>
      </c>
      <c r="J2882" s="3" t="str">
        <f>HYPERLINK("https://www.boe.es/gazeta/dias/1824/06/15/pdfs/GMD-1824-76.pdf#page=4","Abrir facsímil")</f>
        <v>Abrir facsímil</v>
      </c>
      <c r="K2882" s="3" t="s">
        <v>31</v>
      </c>
    </row>
    <row r="2883" spans="1:11" ht="42" customHeight="1">
      <c r="A2883" s="2" t="s">
        <v>6994</v>
      </c>
      <c r="B2883" s="2" t="s">
        <v>6994</v>
      </c>
      <c r="C2883" s="2" t="s">
        <v>34</v>
      </c>
      <c r="D2883" s="2" t="s">
        <v>35</v>
      </c>
      <c r="E2883" s="5">
        <v>-27470</v>
      </c>
      <c r="F2883" s="3" t="s">
        <v>89</v>
      </c>
      <c r="G2883" s="3" t="s">
        <v>28</v>
      </c>
      <c r="H2883" s="2" t="s">
        <v>29</v>
      </c>
      <c r="I2883" s="2" t="s">
        <v>7000</v>
      </c>
      <c r="J2883" s="3" t="str">
        <f>HYPERLINK("https://www.boe.es/gazeta/dias/1824/10/14/pdfs/GMD-1824-131.pdf#page=4","Abrir facsímil")</f>
        <v>Abrir facsímil</v>
      </c>
      <c r="K2883" s="3" t="s">
        <v>31</v>
      </c>
    </row>
    <row r="2884" spans="1:11" ht="42" customHeight="1">
      <c r="A2884" s="2" t="s">
        <v>7001</v>
      </c>
      <c r="B2884" s="2" t="s">
        <v>7002</v>
      </c>
      <c r="C2884" s="2" t="s">
        <v>17</v>
      </c>
      <c r="D2884" s="2" t="s">
        <v>18</v>
      </c>
      <c r="E2884" s="5">
        <v>-27710</v>
      </c>
      <c r="F2884" s="3" t="s">
        <v>220</v>
      </c>
      <c r="G2884" s="3" t="s">
        <v>104</v>
      </c>
      <c r="H2884" s="2" t="s">
        <v>29</v>
      </c>
      <c r="I2884" s="2" t="s">
        <v>7003</v>
      </c>
      <c r="J2884" s="3" t="str">
        <f>HYPERLINK("https://www.boe.es/gazeta/dias/1824/02/17/pdfs/GMD-1824-22.pdf#page=1","Abrir facsímil")</f>
        <v>Abrir facsímil</v>
      </c>
      <c r="K2884" s="3" t="s">
        <v>31</v>
      </c>
    </row>
    <row r="2885" spans="1:11" ht="42" customHeight="1">
      <c r="A2885" s="2" t="s">
        <v>7004</v>
      </c>
      <c r="B2885" s="2" t="s">
        <v>7005</v>
      </c>
      <c r="C2885" s="2" t="s">
        <v>72</v>
      </c>
      <c r="D2885" s="2" t="s">
        <v>18</v>
      </c>
      <c r="E2885" s="5">
        <v>-27496</v>
      </c>
      <c r="F2885" s="3" t="s">
        <v>1377</v>
      </c>
      <c r="G2885" s="3" t="s">
        <v>28</v>
      </c>
      <c r="H2885" s="2" t="s">
        <v>29</v>
      </c>
      <c r="I2885" s="2" t="s">
        <v>7006</v>
      </c>
      <c r="J2885" s="3" t="str">
        <f>HYPERLINK("https://www.boe.es/gazeta/dias/1824/09/18/pdfs/GMD-1824-120.pdf#page=4","Abrir facsímil")</f>
        <v>Abrir facsímil</v>
      </c>
      <c r="K2885" s="3" t="s">
        <v>31</v>
      </c>
    </row>
    <row r="2886" spans="1:11" ht="42" customHeight="1">
      <c r="A2886" s="2" t="s">
        <v>7007</v>
      </c>
      <c r="B2886" s="2" t="s">
        <v>7008</v>
      </c>
      <c r="C2886" s="2" t="s">
        <v>17</v>
      </c>
      <c r="D2886" s="2" t="s">
        <v>18</v>
      </c>
      <c r="E2886" s="5">
        <v>-27748</v>
      </c>
      <c r="F2886" s="3" t="s">
        <v>444</v>
      </c>
      <c r="G2886" s="3" t="s">
        <v>493</v>
      </c>
      <c r="H2886" s="2" t="s">
        <v>29</v>
      </c>
      <c r="I2886" s="2" t="s">
        <v>7009</v>
      </c>
      <c r="J2886" s="3" t="str">
        <f>HYPERLINK("https://www.boe.es/gazeta/dias/1824/01/10/pdfs/GMD-1824-5.pdf#page=4","Abrir facsímil")</f>
        <v>Abrir facsímil</v>
      </c>
      <c r="K2886" s="3" t="s">
        <v>31</v>
      </c>
    </row>
    <row r="2887" spans="1:11" ht="42" customHeight="1">
      <c r="A2887" s="2" t="s">
        <v>7007</v>
      </c>
      <c r="B2887" s="2" t="s">
        <v>7008</v>
      </c>
      <c r="C2887" s="2" t="s">
        <v>17</v>
      </c>
      <c r="D2887" s="2" t="s">
        <v>18</v>
      </c>
      <c r="E2887" s="5">
        <v>-27727</v>
      </c>
      <c r="F2887" s="3" t="s">
        <v>452</v>
      </c>
      <c r="G2887" s="3" t="s">
        <v>28</v>
      </c>
      <c r="H2887" s="2" t="s">
        <v>29</v>
      </c>
      <c r="I2887" s="2" t="s">
        <v>7010</v>
      </c>
      <c r="J2887" s="3" t="str">
        <f>HYPERLINK("https://www.boe.es/gazeta/dias/1824/01/31/pdfs/GMD-1824-14.pdf#page=4","Abrir facsímil")</f>
        <v>Abrir facsímil</v>
      </c>
      <c r="K2887" s="3" t="s">
        <v>31</v>
      </c>
    </row>
    <row r="2888" spans="1:11" ht="42" customHeight="1">
      <c r="A2888" s="2" t="s">
        <v>7007</v>
      </c>
      <c r="B2888" s="2" t="s">
        <v>7008</v>
      </c>
      <c r="C2888" s="2" t="s">
        <v>17</v>
      </c>
      <c r="D2888" s="2" t="s">
        <v>18</v>
      </c>
      <c r="E2888" s="5">
        <v>-27612</v>
      </c>
      <c r="F2888" s="3" t="s">
        <v>1383</v>
      </c>
      <c r="G2888" s="3" t="s">
        <v>28</v>
      </c>
      <c r="H2888" s="2" t="s">
        <v>29</v>
      </c>
      <c r="I2888" s="2" t="s">
        <v>7011</v>
      </c>
      <c r="J2888" s="3" t="str">
        <f>HYPERLINK("https://www.boe.es/gazeta/dias/1824/05/25/pdfs/GMD-1824-67.pdf#page=4","Abrir facsímil")</f>
        <v>Abrir facsímil</v>
      </c>
      <c r="K2888" s="3" t="s">
        <v>31</v>
      </c>
    </row>
    <row r="2889" spans="1:11" ht="42" customHeight="1">
      <c r="A2889" s="2" t="s">
        <v>7007</v>
      </c>
      <c r="B2889" s="2" t="s">
        <v>7008</v>
      </c>
      <c r="C2889" s="2" t="s">
        <v>17</v>
      </c>
      <c r="D2889" s="2" t="s">
        <v>18</v>
      </c>
      <c r="E2889" s="5">
        <v>-27608</v>
      </c>
      <c r="F2889" s="3" t="s">
        <v>375</v>
      </c>
      <c r="G2889" s="3" t="s">
        <v>28</v>
      </c>
      <c r="H2889" s="2" t="s">
        <v>29</v>
      </c>
      <c r="I2889" s="2" t="s">
        <v>7012</v>
      </c>
      <c r="J2889" s="3" t="str">
        <f>HYPERLINK("https://www.boe.es/gazeta/dias/1824/05/29/pdfs/GMD-1824-69.pdf#page=4","Abrir facsímil")</f>
        <v>Abrir facsímil</v>
      </c>
      <c r="K2889" s="3" t="s">
        <v>31</v>
      </c>
    </row>
    <row r="2890" spans="1:11" ht="42" customHeight="1">
      <c r="A2890" s="2" t="s">
        <v>7007</v>
      </c>
      <c r="B2890" s="2" t="s">
        <v>7008</v>
      </c>
      <c r="C2890" s="2" t="s">
        <v>26</v>
      </c>
      <c r="D2890" s="2" t="s">
        <v>18</v>
      </c>
      <c r="E2890" s="5">
        <v>-27589</v>
      </c>
      <c r="F2890" s="3" t="s">
        <v>311</v>
      </c>
      <c r="G2890" s="3" t="s">
        <v>28</v>
      </c>
      <c r="H2890" s="2" t="s">
        <v>29</v>
      </c>
      <c r="I2890" s="2" t="s">
        <v>7013</v>
      </c>
      <c r="J2890" s="3" t="str">
        <f>HYPERLINK("https://www.boe.es/gazeta/dias/1824/06/17/pdfs/GMD-1824-77.pdf#page=4","Abrir facsímil")</f>
        <v>Abrir facsímil</v>
      </c>
      <c r="K2890" s="3" t="s">
        <v>31</v>
      </c>
    </row>
    <row r="2891" spans="1:11" ht="42" customHeight="1">
      <c r="A2891" s="2" t="s">
        <v>7014</v>
      </c>
      <c r="B2891" s="2" t="s">
        <v>7015</v>
      </c>
      <c r="C2891" s="2" t="s">
        <v>17</v>
      </c>
      <c r="D2891" s="2" t="s">
        <v>18</v>
      </c>
      <c r="E2891" s="5">
        <v>-27664</v>
      </c>
      <c r="F2891" s="3" t="s">
        <v>7016</v>
      </c>
      <c r="G2891" s="3" t="s">
        <v>28</v>
      </c>
      <c r="H2891" s="2" t="s">
        <v>29</v>
      </c>
      <c r="I2891" s="2" t="s">
        <v>7017</v>
      </c>
      <c r="J2891" s="3" t="str">
        <f>HYPERLINK("https://www.boe.es/gazeta/dias/1824/04/03/pdfs/GMD-1824-44.pdf#page=4","Abrir facsímil")</f>
        <v>Abrir facsímil</v>
      </c>
      <c r="K2891" s="3" t="s">
        <v>31</v>
      </c>
    </row>
    <row r="2892" spans="1:11" ht="42" customHeight="1">
      <c r="A2892" s="2" t="s">
        <v>7018</v>
      </c>
      <c r="B2892" s="2" t="s">
        <v>7019</v>
      </c>
      <c r="C2892" s="2" t="s">
        <v>49</v>
      </c>
      <c r="D2892" s="2" t="s">
        <v>18</v>
      </c>
      <c r="E2892" s="5">
        <v>-27640</v>
      </c>
      <c r="F2892" s="3" t="s">
        <v>281</v>
      </c>
      <c r="G2892" s="3" t="s">
        <v>28</v>
      </c>
      <c r="H2892" s="2" t="s">
        <v>29</v>
      </c>
      <c r="I2892" s="2" t="s">
        <v>7020</v>
      </c>
      <c r="J2892" s="3" t="str">
        <f>HYPERLINK("https://www.boe.es/gazeta/dias/1824/04/27/pdfs/GMD-1824-54.pdf#page=4","Abrir facsímil")</f>
        <v>Abrir facsímil</v>
      </c>
      <c r="K2892" s="3" t="s">
        <v>31</v>
      </c>
    </row>
    <row r="2893" spans="1:11" ht="42" customHeight="1">
      <c r="A2893" s="2" t="s">
        <v>7018</v>
      </c>
      <c r="B2893" s="2" t="s">
        <v>7019</v>
      </c>
      <c r="C2893" s="2" t="s">
        <v>54</v>
      </c>
      <c r="D2893" s="2" t="s">
        <v>55</v>
      </c>
      <c r="E2893" s="5">
        <v>-27636</v>
      </c>
      <c r="F2893" s="3" t="s">
        <v>910</v>
      </c>
      <c r="G2893" s="3" t="s">
        <v>28</v>
      </c>
      <c r="H2893" s="2" t="s">
        <v>29</v>
      </c>
      <c r="I2893" s="2" t="s">
        <v>7021</v>
      </c>
      <c r="J2893" s="3" t="str">
        <f>HYPERLINK("https://www.boe.es/gazeta/dias/1824/05/01/pdfs/GMD-1824-56.pdf#page=4","Abrir facsímil")</f>
        <v>Abrir facsímil</v>
      </c>
      <c r="K2893" s="3" t="s">
        <v>31</v>
      </c>
    </row>
    <row r="2894" spans="1:11" ht="42" customHeight="1">
      <c r="A2894" s="2" t="s">
        <v>7022</v>
      </c>
      <c r="B2894" s="2" t="s">
        <v>7023</v>
      </c>
      <c r="C2894" s="2" t="s">
        <v>17</v>
      </c>
      <c r="D2894" s="2" t="s">
        <v>18</v>
      </c>
      <c r="E2894" s="5">
        <v>-27573</v>
      </c>
      <c r="F2894" s="3" t="s">
        <v>390</v>
      </c>
      <c r="G2894" s="3" t="s">
        <v>37</v>
      </c>
      <c r="H2894" s="2" t="s">
        <v>29</v>
      </c>
      <c r="I2894" s="2" t="s">
        <v>7024</v>
      </c>
      <c r="J2894" s="3" t="str">
        <f>HYPERLINK("https://www.boe.es/gazeta/dias/1824/07/03/pdfs/GMD-1824-84.pdf#page=3","Abrir facsímil")</f>
        <v>Abrir facsímil</v>
      </c>
      <c r="K2894" s="3" t="s">
        <v>31</v>
      </c>
    </row>
    <row r="2895" spans="1:11" ht="42" customHeight="1">
      <c r="A2895" s="2" t="s">
        <v>7025</v>
      </c>
      <c r="B2895" s="2" t="s">
        <v>7025</v>
      </c>
      <c r="C2895" s="2" t="s">
        <v>17</v>
      </c>
      <c r="D2895" s="2" t="s">
        <v>18</v>
      </c>
      <c r="E2895" s="5">
        <v>-27400</v>
      </c>
      <c r="F2895" s="3" t="s">
        <v>108</v>
      </c>
      <c r="G2895" s="3" t="s">
        <v>28</v>
      </c>
      <c r="H2895" s="2" t="s">
        <v>29</v>
      </c>
      <c r="I2895" s="2" t="s">
        <v>7026</v>
      </c>
      <c r="J2895" s="3" t="str">
        <f>HYPERLINK("https://www.boe.es/gazeta/dias/1824/12/23/pdfs/GMD-1824-161.pdf#page=4","Abrir facsímil")</f>
        <v>Abrir facsímil</v>
      </c>
      <c r="K2895" s="3" t="s">
        <v>31</v>
      </c>
    </row>
    <row r="2896" spans="1:11" ht="42" customHeight="1">
      <c r="A2896" s="2" t="s">
        <v>7027</v>
      </c>
      <c r="B2896" s="2" t="s">
        <v>7028</v>
      </c>
      <c r="C2896" s="2" t="s">
        <v>54</v>
      </c>
      <c r="D2896" s="2" t="s">
        <v>55</v>
      </c>
      <c r="E2896" s="5">
        <v>-27489</v>
      </c>
      <c r="F2896" s="3" t="s">
        <v>59</v>
      </c>
      <c r="G2896" s="3" t="s">
        <v>28</v>
      </c>
      <c r="H2896" s="2" t="s">
        <v>29</v>
      </c>
      <c r="I2896" s="2" t="s">
        <v>7029</v>
      </c>
      <c r="J2896" s="3" t="str">
        <f>HYPERLINK("https://www.boe.es/gazeta/dias/1824/09/25/pdfs/GMD-1824-123.pdf#page=4","Abrir facsímil")</f>
        <v>Abrir facsímil</v>
      </c>
      <c r="K2896" s="3" t="s">
        <v>31</v>
      </c>
    </row>
    <row r="2897" spans="1:11" ht="42" customHeight="1">
      <c r="A2897" s="2" t="s">
        <v>7030</v>
      </c>
      <c r="B2897" s="2" t="s">
        <v>7031</v>
      </c>
      <c r="C2897" s="2" t="s">
        <v>54</v>
      </c>
      <c r="D2897" s="2" t="s">
        <v>55</v>
      </c>
      <c r="E2897" s="5">
        <v>-27489</v>
      </c>
      <c r="F2897" s="3" t="s">
        <v>59</v>
      </c>
      <c r="G2897" s="3" t="s">
        <v>28</v>
      </c>
      <c r="H2897" s="2" t="s">
        <v>29</v>
      </c>
      <c r="I2897" s="2" t="s">
        <v>7032</v>
      </c>
      <c r="J2897" s="3" t="str">
        <f>HYPERLINK("https://www.boe.es/gazeta/dias/1824/09/25/pdfs/GMD-1824-123.pdf#page=4","Abrir facsímil")</f>
        <v>Abrir facsímil</v>
      </c>
      <c r="K2897" s="3" t="s">
        <v>31</v>
      </c>
    </row>
    <row r="2898" spans="1:11" ht="42" customHeight="1">
      <c r="A2898" s="2" t="s">
        <v>7033</v>
      </c>
      <c r="B2898" s="2" t="s">
        <v>7034</v>
      </c>
      <c r="C2898" s="2" t="s">
        <v>54</v>
      </c>
      <c r="D2898" s="2" t="s">
        <v>55</v>
      </c>
      <c r="E2898" s="5">
        <v>-27409</v>
      </c>
      <c r="F2898" s="3" t="s">
        <v>85</v>
      </c>
      <c r="G2898" s="3" t="s">
        <v>28</v>
      </c>
      <c r="H2898" s="2" t="s">
        <v>29</v>
      </c>
      <c r="I2898" s="2" t="s">
        <v>7035</v>
      </c>
      <c r="J2898" s="3" t="str">
        <f>HYPERLINK("https://www.boe.es/gazeta/dias/1824/12/14/pdfs/GMD-1824-157.pdf#page=4","Abrir facsímil")</f>
        <v>Abrir facsímil</v>
      </c>
      <c r="K2898" s="3" t="s">
        <v>31</v>
      </c>
    </row>
    <row r="2899" spans="1:11" ht="42" customHeight="1">
      <c r="A2899" s="2" t="s">
        <v>7036</v>
      </c>
      <c r="B2899" s="2" t="s">
        <v>7037</v>
      </c>
      <c r="C2899" s="2" t="s">
        <v>34</v>
      </c>
      <c r="D2899" s="2" t="s">
        <v>35</v>
      </c>
      <c r="E2899" s="5">
        <v>-27638</v>
      </c>
      <c r="F2899" s="3" t="s">
        <v>456</v>
      </c>
      <c r="G2899" s="3" t="s">
        <v>90</v>
      </c>
      <c r="H2899" s="2" t="s">
        <v>29</v>
      </c>
      <c r="I2899" s="2" t="s">
        <v>7038</v>
      </c>
      <c r="J2899" s="3" t="str">
        <f>HYPERLINK("https://www.boe.es/gazeta/dias/1824/04/29/pdfs/GMD-1824-55.pdf#page=2","Abrir facsímil")</f>
        <v>Abrir facsímil</v>
      </c>
      <c r="K2899" s="3" t="s">
        <v>31</v>
      </c>
    </row>
    <row r="2900" spans="1:11" ht="42" customHeight="1">
      <c r="A2900" s="2" t="s">
        <v>7039</v>
      </c>
      <c r="B2900" s="2" t="s">
        <v>7040</v>
      </c>
      <c r="C2900" s="2" t="s">
        <v>54</v>
      </c>
      <c r="D2900" s="2" t="s">
        <v>55</v>
      </c>
      <c r="E2900" s="5">
        <v>-27568</v>
      </c>
      <c r="F2900" s="3" t="s">
        <v>103</v>
      </c>
      <c r="G2900" s="3" t="s">
        <v>37</v>
      </c>
      <c r="H2900" s="2" t="s">
        <v>21</v>
      </c>
      <c r="I2900" s="2" t="s">
        <v>7041</v>
      </c>
      <c r="J2900" s="3" t="str">
        <f>HYPERLINK("https://www.boe.es/gazeta/dias/1824/07/08/pdfs/GMD-1824-86.pdf#page=3","Abrir facsímil")</f>
        <v>Abrir facsímil</v>
      </c>
      <c r="K2900" s="3" t="s">
        <v>23</v>
      </c>
    </row>
    <row r="2901" spans="1:11" ht="42" customHeight="1">
      <c r="A2901" s="2" t="s">
        <v>7042</v>
      </c>
      <c r="B2901" s="2" t="s">
        <v>7043</v>
      </c>
      <c r="C2901" s="2" t="s">
        <v>54</v>
      </c>
      <c r="D2901" s="2" t="s">
        <v>55</v>
      </c>
      <c r="E2901" s="5">
        <v>-27409</v>
      </c>
      <c r="F2901" s="3" t="s">
        <v>85</v>
      </c>
      <c r="G2901" s="3" t="s">
        <v>28</v>
      </c>
      <c r="H2901" s="2" t="s">
        <v>29</v>
      </c>
      <c r="I2901" s="2" t="s">
        <v>7044</v>
      </c>
      <c r="J2901" s="3" t="str">
        <f>HYPERLINK("https://www.boe.es/gazeta/dias/1824/12/14/pdfs/GMD-1824-157.pdf#page=4","Abrir facsímil")</f>
        <v>Abrir facsímil</v>
      </c>
      <c r="K2901" s="3" t="s">
        <v>31</v>
      </c>
    </row>
    <row r="2902" spans="1:11" ht="42" customHeight="1">
      <c r="A2902" s="2" t="s">
        <v>7045</v>
      </c>
      <c r="B2902" s="2" t="s">
        <v>7046</v>
      </c>
      <c r="C2902" s="2" t="s">
        <v>34</v>
      </c>
      <c r="D2902" s="2" t="s">
        <v>35</v>
      </c>
      <c r="E2902" s="5">
        <v>-27657</v>
      </c>
      <c r="F2902" s="3" t="s">
        <v>94</v>
      </c>
      <c r="G2902" s="3" t="s">
        <v>90</v>
      </c>
      <c r="H2902" s="2" t="s">
        <v>29</v>
      </c>
      <c r="I2902" s="2" t="s">
        <v>7047</v>
      </c>
      <c r="J2902" s="3" t="str">
        <f>HYPERLINK("https://www.boe.es/gazeta/dias/1824/04/10/pdfs/GMD-1824-47.pdf#page=2","Abrir facsímil")</f>
        <v>Abrir facsímil</v>
      </c>
      <c r="K2902" s="3" t="s">
        <v>31</v>
      </c>
    </row>
    <row r="2903" spans="1:11" ht="42" customHeight="1">
      <c r="A2903" s="2" t="s">
        <v>7048</v>
      </c>
      <c r="B2903" s="2" t="s">
        <v>7048</v>
      </c>
      <c r="C2903" s="2" t="s">
        <v>49</v>
      </c>
      <c r="D2903" s="2" t="s">
        <v>18</v>
      </c>
      <c r="E2903" s="5">
        <v>-27661</v>
      </c>
      <c r="F2903" s="3" t="s">
        <v>379</v>
      </c>
      <c r="G2903" s="3" t="s">
        <v>90</v>
      </c>
      <c r="H2903" s="2" t="s">
        <v>29</v>
      </c>
      <c r="I2903" s="2" t="s">
        <v>7049</v>
      </c>
      <c r="J2903" s="3" t="str">
        <f>HYPERLINK("https://www.boe.es/gazeta/dias/1824/04/06/pdfs/GMD-1824-45.pdf#page=2","Abrir facsímil")</f>
        <v>Abrir facsímil</v>
      </c>
      <c r="K2903" s="3" t="s">
        <v>31</v>
      </c>
    </row>
    <row r="2904" spans="1:11" ht="42" customHeight="1">
      <c r="A2904" s="2" t="s">
        <v>7050</v>
      </c>
      <c r="B2904" s="2" t="s">
        <v>7051</v>
      </c>
      <c r="C2904" s="2" t="s">
        <v>54</v>
      </c>
      <c r="D2904" s="2" t="s">
        <v>55</v>
      </c>
      <c r="E2904" s="5">
        <v>-27687</v>
      </c>
      <c r="F2904" s="3" t="s">
        <v>302</v>
      </c>
      <c r="G2904" s="3" t="s">
        <v>731</v>
      </c>
      <c r="H2904" s="2" t="s">
        <v>29</v>
      </c>
      <c r="I2904" s="2" t="s">
        <v>7052</v>
      </c>
      <c r="J2904" s="3" t="str">
        <f>HYPERLINK("https://www.boe.es/gazeta/dias/1824/03/11/pdfs/GMD-1824-32.pdf#page=5","Abrir facsímil")</f>
        <v>Abrir facsímil</v>
      </c>
      <c r="K2904" s="3" t="s">
        <v>31</v>
      </c>
    </row>
    <row r="2905" spans="1:11" ht="42" customHeight="1">
      <c r="A2905" s="2" t="s">
        <v>7053</v>
      </c>
      <c r="B2905" s="2" t="s">
        <v>7054</v>
      </c>
      <c r="C2905" s="2" t="s">
        <v>54</v>
      </c>
      <c r="D2905" s="2" t="s">
        <v>55</v>
      </c>
      <c r="E2905" s="5">
        <v>-27521</v>
      </c>
      <c r="F2905" s="3" t="s">
        <v>930</v>
      </c>
      <c r="G2905" s="3" t="s">
        <v>37</v>
      </c>
      <c r="H2905" s="2" t="s">
        <v>21</v>
      </c>
      <c r="I2905" s="2" t="s">
        <v>7055</v>
      </c>
      <c r="J2905" s="3" t="str">
        <f>HYPERLINK("https://www.boe.es/gazeta/dias/1824/08/24/pdfs/GMD-1824-106.pdf#page=3","Abrir facsímil")</f>
        <v>Abrir facsímil</v>
      </c>
      <c r="K2905" s="3" t="s">
        <v>23</v>
      </c>
    </row>
    <row r="2906" spans="1:11" ht="42" customHeight="1">
      <c r="A2906" s="2" t="s">
        <v>7056</v>
      </c>
      <c r="B2906" s="2" t="s">
        <v>7057</v>
      </c>
      <c r="C2906" s="2" t="s">
        <v>54</v>
      </c>
      <c r="D2906" s="2" t="s">
        <v>55</v>
      </c>
      <c r="E2906" s="5">
        <v>-27701</v>
      </c>
      <c r="F2906" s="3" t="s">
        <v>914</v>
      </c>
      <c r="G2906" s="3" t="s">
        <v>104</v>
      </c>
      <c r="H2906" s="2" t="s">
        <v>21</v>
      </c>
      <c r="I2906" s="2" t="s">
        <v>7058</v>
      </c>
      <c r="J2906" s="3" t="str">
        <f>HYPERLINK("https://www.boe.es/gazeta/dias/1824/02/26/pdfs/GMD-1824-26.pdf#page=1","Abrir facsímil")</f>
        <v>Abrir facsímil</v>
      </c>
      <c r="K2906" s="3" t="s">
        <v>23</v>
      </c>
    </row>
    <row r="2907" spans="1:11" ht="42" customHeight="1">
      <c r="A2907" s="2" t="s">
        <v>7059</v>
      </c>
      <c r="B2907" s="2" t="s">
        <v>7060</v>
      </c>
      <c r="C2907" s="2" t="s">
        <v>26</v>
      </c>
      <c r="D2907" s="2" t="s">
        <v>18</v>
      </c>
      <c r="E2907" s="5">
        <v>-27465</v>
      </c>
      <c r="F2907" s="3" t="s">
        <v>1390</v>
      </c>
      <c r="G2907" s="3" t="s">
        <v>37</v>
      </c>
      <c r="H2907" s="2" t="s">
        <v>21</v>
      </c>
      <c r="I2907" s="2" t="s">
        <v>7061</v>
      </c>
      <c r="J2907" s="3" t="str">
        <f>HYPERLINK("https://www.boe.es/gazeta/dias/1824/10/19/pdfs/GMD-1824-133.pdf#page=3","Abrir facsímil")</f>
        <v>Abrir facsímil</v>
      </c>
      <c r="K2907" s="3" t="s">
        <v>23</v>
      </c>
    </row>
    <row r="2908" spans="1:11" ht="42" customHeight="1">
      <c r="A2908" s="2" t="s">
        <v>7062</v>
      </c>
      <c r="B2908" s="2" t="s">
        <v>7063</v>
      </c>
      <c r="C2908" s="2" t="s">
        <v>17</v>
      </c>
      <c r="D2908" s="2" t="s">
        <v>18</v>
      </c>
      <c r="E2908" s="5">
        <v>-27428</v>
      </c>
      <c r="F2908" s="3" t="s">
        <v>81</v>
      </c>
      <c r="G2908" s="3" t="s">
        <v>37</v>
      </c>
      <c r="H2908" s="2" t="s">
        <v>29</v>
      </c>
      <c r="I2908" s="2" t="s">
        <v>7064</v>
      </c>
      <c r="J2908" s="3" t="str">
        <f>HYPERLINK("https://www.boe.es/gazeta/dias/1824/11/25/pdfs/GMD-1824-149.pdf#page=3","Abrir facsímil")</f>
        <v>Abrir facsímil</v>
      </c>
      <c r="K2908" s="3" t="s">
        <v>31</v>
      </c>
    </row>
    <row r="2909" spans="1:11" ht="42" customHeight="1">
      <c r="A2909" s="2" t="s">
        <v>7065</v>
      </c>
      <c r="B2909" s="2" t="s">
        <v>7066</v>
      </c>
      <c r="C2909" s="2" t="s">
        <v>54</v>
      </c>
      <c r="D2909" s="2" t="s">
        <v>55</v>
      </c>
      <c r="E2909" s="5">
        <v>-27493</v>
      </c>
      <c r="F2909" s="3" t="s">
        <v>63</v>
      </c>
      <c r="G2909" s="3" t="s">
        <v>64</v>
      </c>
      <c r="H2909" s="2" t="s">
        <v>29</v>
      </c>
      <c r="I2909" s="2" t="s">
        <v>7067</v>
      </c>
      <c r="J2909" s="3" t="str">
        <f>HYPERLINK("https://www.boe.es/gazeta/dias/1824/09/21/pdfs/GMD-1824-121.pdf#page=3","Abrir facsímil")</f>
        <v>Abrir facsímil</v>
      </c>
      <c r="K2909" s="3" t="s">
        <v>31</v>
      </c>
    </row>
    <row r="2910" spans="1:11" ht="42" customHeight="1">
      <c r="A2910" s="2" t="s">
        <v>7068</v>
      </c>
      <c r="B2910" s="2" t="s">
        <v>7069</v>
      </c>
      <c r="C2910" s="2" t="s">
        <v>26</v>
      </c>
      <c r="D2910" s="2" t="s">
        <v>18</v>
      </c>
      <c r="E2910" s="5">
        <v>-27738</v>
      </c>
      <c r="F2910" s="3" t="s">
        <v>517</v>
      </c>
      <c r="G2910" s="3" t="s">
        <v>28</v>
      </c>
      <c r="H2910" s="2" t="s">
        <v>29</v>
      </c>
      <c r="I2910" s="2" t="s">
        <v>7070</v>
      </c>
      <c r="J2910" s="3" t="str">
        <f>HYPERLINK("https://www.boe.es/gazeta/dias/1824/01/20/pdfs/GMD-1824-9.pdf#page=4","Abrir facsímil")</f>
        <v>Abrir facsímil</v>
      </c>
      <c r="K2910" s="3" t="s">
        <v>31</v>
      </c>
    </row>
    <row r="2911" spans="1:11" ht="42" customHeight="1">
      <c r="A2911" s="2" t="s">
        <v>7071</v>
      </c>
      <c r="B2911" s="2" t="s">
        <v>7072</v>
      </c>
      <c r="C2911" s="2" t="s">
        <v>54</v>
      </c>
      <c r="D2911" s="2" t="s">
        <v>55</v>
      </c>
      <c r="E2911" s="5">
        <v>-27589</v>
      </c>
      <c r="F2911" s="3" t="s">
        <v>311</v>
      </c>
      <c r="G2911" s="3" t="s">
        <v>37</v>
      </c>
      <c r="H2911" s="2" t="s">
        <v>29</v>
      </c>
      <c r="I2911" s="2" t="s">
        <v>7073</v>
      </c>
      <c r="J2911" s="3" t="str">
        <f>HYPERLINK("https://www.boe.es/gazeta/dias/1824/06/17/pdfs/GMD-1824-77.pdf#page=3","Abrir facsímil")</f>
        <v>Abrir facsímil</v>
      </c>
      <c r="K2911" s="3" t="s">
        <v>31</v>
      </c>
    </row>
    <row r="2912" spans="1:11" ht="42" customHeight="1">
      <c r="A2912" s="2" t="s">
        <v>7074</v>
      </c>
      <c r="B2912" s="2" t="s">
        <v>7075</v>
      </c>
      <c r="C2912" s="2" t="s">
        <v>34</v>
      </c>
      <c r="D2912" s="2" t="s">
        <v>35</v>
      </c>
      <c r="E2912" s="5">
        <v>-27727</v>
      </c>
      <c r="F2912" s="3" t="s">
        <v>452</v>
      </c>
      <c r="G2912" s="3" t="s">
        <v>28</v>
      </c>
      <c r="H2912" s="2" t="s">
        <v>29</v>
      </c>
      <c r="I2912" s="2" t="s">
        <v>7076</v>
      </c>
      <c r="J2912" s="3" t="str">
        <f>HYPERLINK("https://www.boe.es/gazeta/dias/1824/01/31/pdfs/GMD-1824-14.pdf#page=4","Abrir facsímil")</f>
        <v>Abrir facsímil</v>
      </c>
      <c r="K2912" s="3" t="s">
        <v>31</v>
      </c>
    </row>
    <row r="2913" spans="1:11" ht="42" customHeight="1">
      <c r="A2913" s="2" t="s">
        <v>7077</v>
      </c>
      <c r="B2913" s="2" t="s">
        <v>7078</v>
      </c>
      <c r="C2913" s="2" t="s">
        <v>26</v>
      </c>
      <c r="D2913" s="2" t="s">
        <v>18</v>
      </c>
      <c r="E2913" s="5">
        <v>-27435</v>
      </c>
      <c r="F2913" s="3" t="s">
        <v>19</v>
      </c>
      <c r="G2913" s="3" t="s">
        <v>37</v>
      </c>
      <c r="H2913" s="2" t="s">
        <v>29</v>
      </c>
      <c r="I2913" s="2" t="s">
        <v>7079</v>
      </c>
      <c r="J2913" s="3" t="str">
        <f>HYPERLINK("https://www.boe.es/gazeta/dias/1824/11/18/pdfs/GMD-1824-146.pdf#page=3","Abrir facsímil")</f>
        <v>Abrir facsímil</v>
      </c>
      <c r="K2913" s="3" t="s">
        <v>31</v>
      </c>
    </row>
    <row r="2914" spans="1:11" ht="42" customHeight="1">
      <c r="A2914" s="2" t="s">
        <v>7080</v>
      </c>
      <c r="B2914" s="2" t="s">
        <v>7081</v>
      </c>
      <c r="C2914" s="2" t="s">
        <v>54</v>
      </c>
      <c r="D2914" s="2" t="s">
        <v>55</v>
      </c>
      <c r="E2914" s="5">
        <v>-27493</v>
      </c>
      <c r="F2914" s="3" t="s">
        <v>63</v>
      </c>
      <c r="G2914" s="3" t="s">
        <v>64</v>
      </c>
      <c r="H2914" s="2" t="s">
        <v>29</v>
      </c>
      <c r="I2914" s="2" t="s">
        <v>7082</v>
      </c>
      <c r="J2914" s="3" t="str">
        <f>HYPERLINK("https://www.boe.es/gazeta/dias/1824/09/21/pdfs/GMD-1824-121.pdf#page=3","Abrir facsímil")</f>
        <v>Abrir facsímil</v>
      </c>
      <c r="K2914" s="3" t="s">
        <v>31</v>
      </c>
    </row>
    <row r="2915" spans="1:11" ht="42" customHeight="1">
      <c r="A2915" s="2" t="s">
        <v>7083</v>
      </c>
      <c r="B2915" s="2" t="s">
        <v>7084</v>
      </c>
      <c r="C2915" s="2" t="s">
        <v>72</v>
      </c>
      <c r="D2915" s="2" t="s">
        <v>18</v>
      </c>
      <c r="E2915" s="5">
        <v>-27640</v>
      </c>
      <c r="F2915" s="3" t="s">
        <v>281</v>
      </c>
      <c r="G2915" s="3" t="s">
        <v>37</v>
      </c>
      <c r="H2915" s="2" t="s">
        <v>29</v>
      </c>
      <c r="I2915" s="2" t="s">
        <v>7085</v>
      </c>
      <c r="J2915" s="3" t="str">
        <f>HYPERLINK("https://www.boe.es/gazeta/dias/1824/04/27/pdfs/GMD-1824-54.pdf#page=3","Abrir facsímil")</f>
        <v>Abrir facsímil</v>
      </c>
      <c r="K2915" s="3" t="s">
        <v>31</v>
      </c>
    </row>
    <row r="2916" spans="1:11" ht="42" customHeight="1">
      <c r="A2916" s="2" t="s">
        <v>7086</v>
      </c>
      <c r="B2916" s="2" t="s">
        <v>7087</v>
      </c>
      <c r="C2916" s="2" t="s">
        <v>17</v>
      </c>
      <c r="D2916" s="2" t="s">
        <v>18</v>
      </c>
      <c r="E2916" s="5">
        <v>-27603</v>
      </c>
      <c r="F2916" s="3" t="s">
        <v>682</v>
      </c>
      <c r="G2916" s="3" t="s">
        <v>90</v>
      </c>
      <c r="H2916" s="2" t="s">
        <v>29</v>
      </c>
      <c r="I2916" s="2" t="s">
        <v>7088</v>
      </c>
      <c r="J2916" s="3" t="str">
        <f>HYPERLINK("https://www.boe.es/gazeta/dias/1824/06/03/pdfs/GMD-1824-71.pdf#page=2","Abrir facsímil")</f>
        <v>Abrir facsímil</v>
      </c>
      <c r="K2916" s="3" t="s">
        <v>31</v>
      </c>
    </row>
    <row r="2917" spans="1:11" ht="42" customHeight="1">
      <c r="A2917" s="2" t="s">
        <v>7086</v>
      </c>
      <c r="B2917" s="2" t="s">
        <v>7087</v>
      </c>
      <c r="C2917" s="2" t="s">
        <v>34</v>
      </c>
      <c r="D2917" s="2" t="s">
        <v>35</v>
      </c>
      <c r="E2917" s="5">
        <v>-27573</v>
      </c>
      <c r="F2917" s="3" t="s">
        <v>390</v>
      </c>
      <c r="G2917" s="3" t="s">
        <v>90</v>
      </c>
      <c r="H2917" s="2" t="s">
        <v>29</v>
      </c>
      <c r="I2917" s="2" t="s">
        <v>7089</v>
      </c>
      <c r="J2917" s="3" t="str">
        <f>HYPERLINK("https://www.boe.es/gazeta/dias/1824/07/03/pdfs/GMD-1824-84.pdf#page=2","Abrir facsímil")</f>
        <v>Abrir facsímil</v>
      </c>
      <c r="K2917" s="3" t="s">
        <v>31</v>
      </c>
    </row>
    <row r="2918" spans="1:11" ht="42" customHeight="1">
      <c r="A2918" s="2" t="s">
        <v>7090</v>
      </c>
      <c r="B2918" s="2" t="s">
        <v>7091</v>
      </c>
      <c r="C2918" s="2" t="s">
        <v>72</v>
      </c>
      <c r="D2918" s="2" t="s">
        <v>18</v>
      </c>
      <c r="E2918" s="5">
        <v>-27437</v>
      </c>
      <c r="F2918" s="3" t="s">
        <v>45</v>
      </c>
      <c r="G2918" s="3" t="s">
        <v>37</v>
      </c>
      <c r="H2918" s="2" t="s">
        <v>29</v>
      </c>
      <c r="I2918" s="2" t="s">
        <v>7092</v>
      </c>
      <c r="J2918" s="3" t="str">
        <f>HYPERLINK("https://www.boe.es/gazeta/dias/1824/11/16/pdfs/GMD-1824-145.pdf#page=3","Abrir facsímil")</f>
        <v>Abrir facsímil</v>
      </c>
      <c r="K2918" s="3" t="s">
        <v>31</v>
      </c>
    </row>
    <row r="2919" spans="1:11" ht="42" customHeight="1">
      <c r="A2919" s="2" t="s">
        <v>7093</v>
      </c>
      <c r="B2919" s="2" t="s">
        <v>7094</v>
      </c>
      <c r="C2919" s="2" t="s">
        <v>17</v>
      </c>
      <c r="D2919" s="2" t="s">
        <v>18</v>
      </c>
      <c r="E2919" s="5">
        <v>-27591</v>
      </c>
      <c r="F2919" s="3" t="s">
        <v>1542</v>
      </c>
      <c r="G2919" s="3" t="s">
        <v>28</v>
      </c>
      <c r="H2919" s="2" t="s">
        <v>29</v>
      </c>
      <c r="I2919" s="2" t="s">
        <v>7095</v>
      </c>
      <c r="J2919" s="3" t="str">
        <f>HYPERLINK("https://www.boe.es/gazeta/dias/1824/06/15/pdfs/GMD-1824-76.pdf#page=4","Abrir facsímil")</f>
        <v>Abrir facsímil</v>
      </c>
      <c r="K2919" s="3" t="s">
        <v>31</v>
      </c>
    </row>
    <row r="2920" spans="1:11" ht="42" customHeight="1">
      <c r="A2920" s="2" t="s">
        <v>7096</v>
      </c>
      <c r="B2920" s="2" t="s">
        <v>7097</v>
      </c>
      <c r="C2920" s="2" t="s">
        <v>34</v>
      </c>
      <c r="D2920" s="2" t="s">
        <v>35</v>
      </c>
      <c r="E2920" s="5">
        <v>-27428</v>
      </c>
      <c r="F2920" s="3" t="s">
        <v>81</v>
      </c>
      <c r="G2920" s="3" t="s">
        <v>37</v>
      </c>
      <c r="H2920" s="2" t="s">
        <v>29</v>
      </c>
      <c r="I2920" s="2" t="s">
        <v>7098</v>
      </c>
      <c r="J2920" s="3" t="str">
        <f>HYPERLINK("https://www.boe.es/gazeta/dias/1824/11/25/pdfs/GMD-1824-149.pdf#page=3","Abrir facsímil")</f>
        <v>Abrir facsímil</v>
      </c>
      <c r="K2920" s="3" t="s">
        <v>31</v>
      </c>
    </row>
    <row r="2921" spans="1:11" ht="42" customHeight="1">
      <c r="A2921" s="2" t="s">
        <v>7099</v>
      </c>
      <c r="B2921" s="2" t="s">
        <v>7100</v>
      </c>
      <c r="C2921" s="2" t="s">
        <v>54</v>
      </c>
      <c r="D2921" s="2" t="s">
        <v>55</v>
      </c>
      <c r="E2921" s="5">
        <v>-27598</v>
      </c>
      <c r="F2921" s="3" t="s">
        <v>937</v>
      </c>
      <c r="G2921" s="3" t="s">
        <v>104</v>
      </c>
      <c r="H2921" s="2" t="s">
        <v>29</v>
      </c>
      <c r="I2921" s="2" t="s">
        <v>7101</v>
      </c>
      <c r="J2921" s="3" t="str">
        <f>HYPERLINK("https://www.boe.es/gazeta/dias/1824/06/08/pdfs/GMD-1824-73.pdf#page=1","Abrir facsímil")</f>
        <v>Abrir facsímil</v>
      </c>
      <c r="K2921" s="3" t="s">
        <v>31</v>
      </c>
    </row>
    <row r="2922" spans="1:11" ht="42" customHeight="1">
      <c r="A2922" s="2" t="s">
        <v>7102</v>
      </c>
      <c r="B2922" s="2" t="s">
        <v>7103</v>
      </c>
      <c r="C2922" s="2" t="s">
        <v>301</v>
      </c>
      <c r="D2922" s="2" t="s">
        <v>18</v>
      </c>
      <c r="E2922" s="5">
        <v>-27638</v>
      </c>
      <c r="F2922" s="3" t="s">
        <v>456</v>
      </c>
      <c r="G2922" s="3" t="s">
        <v>28</v>
      </c>
      <c r="H2922" s="2" t="s">
        <v>29</v>
      </c>
      <c r="I2922" s="2" t="s">
        <v>7104</v>
      </c>
      <c r="J2922" s="3" t="str">
        <f>HYPERLINK("https://www.boe.es/gazeta/dias/1824/04/29/pdfs/GMD-1824-55.pdf#page=4","Abrir facsímil")</f>
        <v>Abrir facsímil</v>
      </c>
      <c r="K2922" s="3" t="s">
        <v>31</v>
      </c>
    </row>
    <row r="2923" spans="1:11" ht="42" customHeight="1">
      <c r="A2923" s="2" t="s">
        <v>7105</v>
      </c>
      <c r="B2923" s="2" t="s">
        <v>7106</v>
      </c>
      <c r="C2923" s="2" t="s">
        <v>34</v>
      </c>
      <c r="D2923" s="2" t="s">
        <v>35</v>
      </c>
      <c r="E2923" s="5">
        <v>-27752</v>
      </c>
      <c r="F2923" s="3" t="s">
        <v>442</v>
      </c>
      <c r="G2923" s="3" t="s">
        <v>28</v>
      </c>
      <c r="H2923" s="2" t="s">
        <v>21</v>
      </c>
      <c r="I2923" s="2" t="s">
        <v>7107</v>
      </c>
      <c r="J2923" s="3" t="str">
        <f>HYPERLINK("https://www.boe.es/gazeta/dias/1824/01/06/pdfs/GMD-1824-3.pdf#page=4","Abrir facsímil")</f>
        <v>Abrir facsímil</v>
      </c>
      <c r="K2923" s="3" t="s">
        <v>23</v>
      </c>
    </row>
    <row r="2924" spans="1:11" ht="42" customHeight="1">
      <c r="A2924" s="2" t="s">
        <v>7108</v>
      </c>
      <c r="B2924" s="2" t="s">
        <v>7109</v>
      </c>
      <c r="C2924" s="2" t="s">
        <v>54</v>
      </c>
      <c r="D2924" s="2" t="s">
        <v>55</v>
      </c>
      <c r="E2924" s="5">
        <v>-27631</v>
      </c>
      <c r="F2924" s="3" t="s">
        <v>322</v>
      </c>
      <c r="G2924" s="3" t="s">
        <v>28</v>
      </c>
      <c r="H2924" s="2" t="s">
        <v>21</v>
      </c>
      <c r="I2924" s="2" t="s">
        <v>7110</v>
      </c>
      <c r="J2924" s="3" t="str">
        <f>HYPERLINK("https://www.boe.es/gazeta/dias/1824/05/06/pdfs/GMD-1824-58.pdf#page=4","Abrir facsímil")</f>
        <v>Abrir facsímil</v>
      </c>
      <c r="K2924" s="3" t="s">
        <v>23</v>
      </c>
    </row>
    <row r="2925" spans="1:11" ht="42" customHeight="1">
      <c r="A2925" s="2" t="s">
        <v>7111</v>
      </c>
      <c r="B2925" s="2" t="s">
        <v>7112</v>
      </c>
      <c r="C2925" s="2" t="s">
        <v>54</v>
      </c>
      <c r="D2925" s="2" t="s">
        <v>55</v>
      </c>
      <c r="E2925" s="5">
        <v>-27430</v>
      </c>
      <c r="F2925" s="3" t="s">
        <v>699</v>
      </c>
      <c r="G2925" s="3" t="s">
        <v>28</v>
      </c>
      <c r="H2925" s="2" t="s">
        <v>21</v>
      </c>
      <c r="I2925" s="2" t="s">
        <v>7113</v>
      </c>
      <c r="J2925" s="3" t="str">
        <f>HYPERLINK("https://www.boe.es/gazeta/dias/1824/11/23/pdfs/GMD-1824-148.pdf#page=4","Abrir facsímil")</f>
        <v>Abrir facsímil</v>
      </c>
      <c r="K2925" s="3" t="s">
        <v>23</v>
      </c>
    </row>
    <row r="2926" spans="1:11" ht="42" customHeight="1">
      <c r="A2926" s="2" t="s">
        <v>7114</v>
      </c>
      <c r="B2926" s="2" t="s">
        <v>7115</v>
      </c>
      <c r="C2926" s="2" t="s">
        <v>26</v>
      </c>
      <c r="D2926" s="2" t="s">
        <v>18</v>
      </c>
      <c r="E2926" s="5">
        <v>-27531</v>
      </c>
      <c r="F2926" s="3" t="s">
        <v>758</v>
      </c>
      <c r="G2926" s="3" t="s">
        <v>28</v>
      </c>
      <c r="H2926" s="2" t="s">
        <v>21</v>
      </c>
      <c r="I2926" s="2" t="s">
        <v>7116</v>
      </c>
      <c r="J2926" s="3" t="str">
        <f>HYPERLINK("https://www.boe.es/gazeta/dias/1824/08/14/pdfs/GMD-1824-102.pdf#page=4","Abrir facsímil")</f>
        <v>Abrir facsímil</v>
      </c>
      <c r="K2926" s="3" t="s">
        <v>23</v>
      </c>
    </row>
    <row r="2927" spans="1:11" ht="42" customHeight="1">
      <c r="A2927" s="2" t="s">
        <v>7117</v>
      </c>
      <c r="B2927" s="2" t="s">
        <v>7118</v>
      </c>
      <c r="C2927" s="2" t="s">
        <v>54</v>
      </c>
      <c r="D2927" s="2" t="s">
        <v>55</v>
      </c>
      <c r="E2927" s="5">
        <v>-27486</v>
      </c>
      <c r="F2927" s="3" t="s">
        <v>160</v>
      </c>
      <c r="G2927" s="3" t="s">
        <v>28</v>
      </c>
      <c r="H2927" s="2" t="s">
        <v>29</v>
      </c>
      <c r="I2927" s="2" t="s">
        <v>7119</v>
      </c>
      <c r="J2927" s="3" t="str">
        <f>HYPERLINK("https://www.boe.es/gazeta/dias/1824/09/28/pdfs/GMD-1824-124.pdf#page=4","Abrir facsímil")</f>
        <v>Abrir facsímil</v>
      </c>
      <c r="K2927" s="3" t="s">
        <v>31</v>
      </c>
    </row>
    <row r="2928" spans="1:11" ht="42" customHeight="1">
      <c r="A2928" s="2" t="s">
        <v>7120</v>
      </c>
      <c r="B2928" s="2" t="s">
        <v>7121</v>
      </c>
      <c r="C2928" s="2" t="s">
        <v>54</v>
      </c>
      <c r="D2928" s="2" t="s">
        <v>55</v>
      </c>
      <c r="E2928" s="5">
        <v>-27470</v>
      </c>
      <c r="F2928" s="3" t="s">
        <v>89</v>
      </c>
      <c r="G2928" s="3" t="s">
        <v>28</v>
      </c>
      <c r="H2928" s="2" t="s">
        <v>29</v>
      </c>
      <c r="I2928" s="2" t="s">
        <v>7122</v>
      </c>
      <c r="J2928" s="3" t="str">
        <f>HYPERLINK("https://www.boe.es/gazeta/dias/1824/10/14/pdfs/GMD-1824-131.pdf#page=4","Abrir facsímil")</f>
        <v>Abrir facsímil</v>
      </c>
      <c r="K2928" s="3" t="s">
        <v>31</v>
      </c>
    </row>
    <row r="2929" spans="1:11" ht="42" customHeight="1">
      <c r="A2929" s="2" t="s">
        <v>7123</v>
      </c>
      <c r="B2929" s="2" t="s">
        <v>7124</v>
      </c>
      <c r="C2929" s="2" t="s">
        <v>34</v>
      </c>
      <c r="D2929" s="2" t="s">
        <v>35</v>
      </c>
      <c r="E2929" s="5">
        <v>-27554</v>
      </c>
      <c r="F2929" s="3" t="s">
        <v>326</v>
      </c>
      <c r="G2929" s="3" t="s">
        <v>37</v>
      </c>
      <c r="H2929" s="2" t="s">
        <v>21</v>
      </c>
      <c r="I2929" s="2" t="s">
        <v>7125</v>
      </c>
      <c r="J2929" s="3" t="str">
        <f>HYPERLINK("https://www.boe.es/gazeta/dias/1824/07/22/pdfs/GMD-1824-92.pdf#page=3","Abrir facsímil")</f>
        <v>Abrir facsímil</v>
      </c>
      <c r="K2929" s="3" t="s">
        <v>23</v>
      </c>
    </row>
    <row r="2930" spans="1:11" ht="42" customHeight="1">
      <c r="A2930" s="2" t="s">
        <v>7126</v>
      </c>
      <c r="B2930" s="2" t="s">
        <v>7127</v>
      </c>
      <c r="C2930" s="2" t="s">
        <v>54</v>
      </c>
      <c r="D2930" s="2" t="s">
        <v>55</v>
      </c>
      <c r="E2930" s="5">
        <v>-27428</v>
      </c>
      <c r="F2930" s="3" t="s">
        <v>81</v>
      </c>
      <c r="G2930" s="3" t="s">
        <v>37</v>
      </c>
      <c r="H2930" s="2" t="s">
        <v>21</v>
      </c>
      <c r="I2930" s="2" t="s">
        <v>7128</v>
      </c>
      <c r="J2930" s="3" t="str">
        <f>HYPERLINK("https://www.boe.es/gazeta/dias/1824/11/25/pdfs/GMD-1824-149.pdf#page=3","Abrir facsímil")</f>
        <v>Abrir facsímil</v>
      </c>
      <c r="K2930" s="3" t="s">
        <v>23</v>
      </c>
    </row>
    <row r="2931" spans="1:11" ht="42" customHeight="1">
      <c r="A2931" s="2" t="s">
        <v>7129</v>
      </c>
      <c r="B2931" s="2" t="s">
        <v>7130</v>
      </c>
      <c r="C2931" s="2" t="s">
        <v>54</v>
      </c>
      <c r="D2931" s="2" t="s">
        <v>55</v>
      </c>
      <c r="E2931" s="5">
        <v>-27489</v>
      </c>
      <c r="F2931" s="3" t="s">
        <v>59</v>
      </c>
      <c r="G2931" s="3" t="s">
        <v>28</v>
      </c>
      <c r="H2931" s="2" t="s">
        <v>29</v>
      </c>
      <c r="I2931" s="2" t="s">
        <v>7131</v>
      </c>
      <c r="J2931" s="3" t="str">
        <f>HYPERLINK("https://www.boe.es/gazeta/dias/1824/09/25/pdfs/GMD-1824-123.pdf#page=4","Abrir facsímil")</f>
        <v>Abrir facsímil</v>
      </c>
      <c r="K2931" s="3" t="s">
        <v>31</v>
      </c>
    </row>
    <row r="2932" spans="1:11" ht="42" customHeight="1">
      <c r="A2932" s="2" t="s">
        <v>7132</v>
      </c>
      <c r="B2932" s="2" t="s">
        <v>7132</v>
      </c>
      <c r="C2932" s="2" t="s">
        <v>54</v>
      </c>
      <c r="D2932" s="2" t="s">
        <v>55</v>
      </c>
      <c r="E2932" s="5">
        <v>-27661</v>
      </c>
      <c r="F2932" s="3" t="s">
        <v>379</v>
      </c>
      <c r="G2932" s="3" t="s">
        <v>37</v>
      </c>
      <c r="H2932" s="2" t="s">
        <v>29</v>
      </c>
      <c r="I2932" s="2" t="s">
        <v>7133</v>
      </c>
      <c r="J2932" s="3" t="str">
        <f>HYPERLINK("https://www.boe.es/gazeta/dias/1824/04/06/pdfs/GMD-1824-45.pdf#page=3","Abrir facsímil")</f>
        <v>Abrir facsímil</v>
      </c>
      <c r="K2932" s="3" t="s">
        <v>31</v>
      </c>
    </row>
    <row r="2933" spans="1:11" ht="42" customHeight="1">
      <c r="A2933" s="2" t="s">
        <v>7134</v>
      </c>
      <c r="B2933" s="2" t="s">
        <v>7134</v>
      </c>
      <c r="C2933" s="2" t="s">
        <v>34</v>
      </c>
      <c r="D2933" s="2" t="s">
        <v>35</v>
      </c>
      <c r="E2933" s="5">
        <v>-27640</v>
      </c>
      <c r="F2933" s="3" t="s">
        <v>281</v>
      </c>
      <c r="G2933" s="3" t="s">
        <v>28</v>
      </c>
      <c r="H2933" s="2" t="s">
        <v>29</v>
      </c>
      <c r="I2933" s="2" t="s">
        <v>7135</v>
      </c>
      <c r="J2933" s="3" t="str">
        <f>HYPERLINK("https://www.boe.es/gazeta/dias/1824/04/27/pdfs/GMD-1824-54.pdf#page=4","Abrir facsímil")</f>
        <v>Abrir facsímil</v>
      </c>
      <c r="K2933" s="3" t="s">
        <v>31</v>
      </c>
    </row>
    <row r="2934" spans="1:11" ht="42" customHeight="1">
      <c r="A2934" s="2" t="s">
        <v>7136</v>
      </c>
      <c r="B2934" s="2" t="s">
        <v>7136</v>
      </c>
      <c r="C2934" s="2" t="s">
        <v>54</v>
      </c>
      <c r="D2934" s="2" t="s">
        <v>55</v>
      </c>
      <c r="E2934" s="5">
        <v>-27710</v>
      </c>
      <c r="F2934" s="3" t="s">
        <v>220</v>
      </c>
      <c r="G2934" s="3" t="s">
        <v>37</v>
      </c>
      <c r="H2934" s="2" t="s">
        <v>29</v>
      </c>
      <c r="I2934" s="2" t="s">
        <v>7137</v>
      </c>
      <c r="J2934" s="3" t="str">
        <f>HYPERLINK("https://www.boe.es/gazeta/dias/1824/02/17/pdfs/GMD-1824-22.pdf#page=3","Abrir facsímil")</f>
        <v>Abrir facsímil</v>
      </c>
      <c r="K2934" s="3" t="s">
        <v>31</v>
      </c>
    </row>
    <row r="2935" spans="1:11" ht="42" customHeight="1">
      <c r="A2935" s="2" t="s">
        <v>7138</v>
      </c>
      <c r="B2935" s="2" t="s">
        <v>7139</v>
      </c>
      <c r="C2935" s="2" t="s">
        <v>72</v>
      </c>
      <c r="D2935" s="2" t="s">
        <v>18</v>
      </c>
      <c r="E2935" s="5">
        <v>-27685</v>
      </c>
      <c r="F2935" s="3" t="s">
        <v>50</v>
      </c>
      <c r="G2935" s="3" t="s">
        <v>28</v>
      </c>
      <c r="H2935" s="2" t="s">
        <v>29</v>
      </c>
      <c r="I2935" s="2" t="s">
        <v>7140</v>
      </c>
      <c r="J2935" s="3" t="str">
        <f>HYPERLINK("https://www.boe.es/gazeta/dias/1824/03/13/pdfs/GMD-1824-33.pdf#page=4","Abrir facsímil")</f>
        <v>Abrir facsímil</v>
      </c>
      <c r="K2935" s="3" t="s">
        <v>31</v>
      </c>
    </row>
    <row r="2936" spans="1:11" ht="42" customHeight="1">
      <c r="A2936" s="2" t="s">
        <v>7141</v>
      </c>
      <c r="B2936" s="2" t="s">
        <v>7142</v>
      </c>
      <c r="C2936" s="2" t="s">
        <v>26</v>
      </c>
      <c r="D2936" s="2" t="s">
        <v>18</v>
      </c>
      <c r="E2936" s="5">
        <v>-27580</v>
      </c>
      <c r="F2936" s="3" t="s">
        <v>231</v>
      </c>
      <c r="G2936" s="3" t="s">
        <v>37</v>
      </c>
      <c r="H2936" s="2" t="s">
        <v>29</v>
      </c>
      <c r="I2936" s="2" t="s">
        <v>7143</v>
      </c>
      <c r="J2936" s="3" t="str">
        <f>HYPERLINK("https://www.boe.es/gazeta/dias/1824/06/26/pdfs/GMD-1824-81.pdf#page=3","Abrir facsímil")</f>
        <v>Abrir facsímil</v>
      </c>
      <c r="K2936" s="3" t="s">
        <v>31</v>
      </c>
    </row>
    <row r="2937" spans="1:11" ht="42" customHeight="1">
      <c r="A2937" s="2" t="s">
        <v>7144</v>
      </c>
      <c r="B2937" s="2" t="s">
        <v>7145</v>
      </c>
      <c r="C2937" s="2" t="s">
        <v>34</v>
      </c>
      <c r="D2937" s="2" t="s">
        <v>35</v>
      </c>
      <c r="E2937" s="5">
        <v>-27752</v>
      </c>
      <c r="F2937" s="3" t="s">
        <v>442</v>
      </c>
      <c r="G2937" s="3" t="s">
        <v>28</v>
      </c>
      <c r="H2937" s="2" t="s">
        <v>29</v>
      </c>
      <c r="I2937" s="2" t="s">
        <v>7146</v>
      </c>
      <c r="J2937" s="3" t="str">
        <f>HYPERLINK("https://www.boe.es/gazeta/dias/1824/01/06/pdfs/GMD-1824-3.pdf#page=4","Abrir facsímil")</f>
        <v>Abrir facsímil</v>
      </c>
      <c r="K2937" s="3" t="s">
        <v>31</v>
      </c>
    </row>
    <row r="2938" spans="1:11" ht="42" customHeight="1">
      <c r="A2938" s="2" t="s">
        <v>7147</v>
      </c>
      <c r="B2938" s="2" t="s">
        <v>7148</v>
      </c>
      <c r="C2938" s="2" t="s">
        <v>54</v>
      </c>
      <c r="D2938" s="2" t="s">
        <v>55</v>
      </c>
      <c r="E2938" s="5">
        <v>-27395</v>
      </c>
      <c r="F2938" s="3" t="s">
        <v>817</v>
      </c>
      <c r="G2938" s="3" t="s">
        <v>37</v>
      </c>
      <c r="H2938" s="2" t="s">
        <v>29</v>
      </c>
      <c r="I2938" s="2" t="s">
        <v>7149</v>
      </c>
      <c r="J2938" s="3" t="str">
        <f>HYPERLINK("https://www.boe.es/gazeta/dias/1824/12/28/pdfs/GMD-1824-163.pdf#page=3","Abrir facsímil")</f>
        <v>Abrir facsímil</v>
      </c>
      <c r="K2938" s="3" t="s">
        <v>31</v>
      </c>
    </row>
    <row r="2939" spans="1:11" ht="42" customHeight="1">
      <c r="A2939" s="2" t="s">
        <v>7150</v>
      </c>
      <c r="B2939" s="2" t="s">
        <v>7151</v>
      </c>
      <c r="C2939" s="2" t="s">
        <v>17</v>
      </c>
      <c r="D2939" s="2" t="s">
        <v>18</v>
      </c>
      <c r="E2939" s="5">
        <v>-27430</v>
      </c>
      <c r="F2939" s="3" t="s">
        <v>699</v>
      </c>
      <c r="G2939" s="3" t="s">
        <v>37</v>
      </c>
      <c r="H2939" s="2" t="s">
        <v>29</v>
      </c>
      <c r="I2939" s="2" t="s">
        <v>7152</v>
      </c>
      <c r="J2939" s="3" t="str">
        <f>HYPERLINK("https://www.boe.es/gazeta/dias/1824/11/23/pdfs/GMD-1824-148.pdf#page=3","Abrir facsímil")</f>
        <v>Abrir facsímil</v>
      </c>
      <c r="K2939" s="3" t="s">
        <v>31</v>
      </c>
    </row>
    <row r="2940" spans="1:11" ht="42" customHeight="1">
      <c r="A2940" s="2" t="s">
        <v>7153</v>
      </c>
      <c r="B2940" s="2" t="s">
        <v>7154</v>
      </c>
      <c r="C2940" s="2" t="s">
        <v>17</v>
      </c>
      <c r="D2940" s="2" t="s">
        <v>18</v>
      </c>
      <c r="E2940" s="5">
        <v>-27512</v>
      </c>
      <c r="F2940" s="3" t="s">
        <v>36</v>
      </c>
      <c r="G2940" s="3" t="s">
        <v>37</v>
      </c>
      <c r="H2940" s="2" t="s">
        <v>29</v>
      </c>
      <c r="I2940" s="2" t="s">
        <v>7155</v>
      </c>
      <c r="J2940" s="3" t="str">
        <f>HYPERLINK("https://www.boe.es/gazeta/dias/1824/09/02/pdfs/GMD-1824-113.pdf#page=3","Abrir facsímil")</f>
        <v>Abrir facsímil</v>
      </c>
      <c r="K2940" s="3" t="s">
        <v>31</v>
      </c>
    </row>
    <row r="2941" spans="1:11" ht="42" customHeight="1">
      <c r="A2941" s="2" t="s">
        <v>7156</v>
      </c>
      <c r="B2941" s="2" t="s">
        <v>7157</v>
      </c>
      <c r="C2941" s="2" t="s">
        <v>54</v>
      </c>
      <c r="D2941" s="2" t="s">
        <v>55</v>
      </c>
      <c r="E2941" s="5">
        <v>-27701</v>
      </c>
      <c r="F2941" s="3" t="s">
        <v>914</v>
      </c>
      <c r="G2941" s="3" t="s">
        <v>37</v>
      </c>
      <c r="H2941" s="2" t="s">
        <v>29</v>
      </c>
      <c r="I2941" s="2" t="s">
        <v>7158</v>
      </c>
      <c r="J2941" s="3" t="str">
        <f>HYPERLINK("https://www.boe.es/gazeta/dias/1824/02/26/pdfs/GMD-1824-26.pdf#page=3","Abrir facsímil")</f>
        <v>Abrir facsímil</v>
      </c>
      <c r="K2941" s="3" t="s">
        <v>31</v>
      </c>
    </row>
    <row r="2942" spans="1:11" ht="42" customHeight="1">
      <c r="A2942" s="2" t="s">
        <v>7159</v>
      </c>
      <c r="B2942" s="2" t="s">
        <v>7160</v>
      </c>
      <c r="C2942" s="2" t="s">
        <v>54</v>
      </c>
      <c r="D2942" s="2" t="s">
        <v>55</v>
      </c>
      <c r="E2942" s="5">
        <v>-27573</v>
      </c>
      <c r="F2942" s="3" t="s">
        <v>390</v>
      </c>
      <c r="G2942" s="3" t="s">
        <v>37</v>
      </c>
      <c r="H2942" s="2" t="s">
        <v>29</v>
      </c>
      <c r="I2942" s="2" t="s">
        <v>7161</v>
      </c>
      <c r="J2942" s="3" t="str">
        <f>HYPERLINK("https://www.boe.es/gazeta/dias/1824/07/03/pdfs/GMD-1824-84.pdf#page=3","Abrir facsímil")</f>
        <v>Abrir facsímil</v>
      </c>
      <c r="K2942" s="3" t="s">
        <v>31</v>
      </c>
    </row>
    <row r="2943" spans="1:11" ht="42" customHeight="1">
      <c r="A2943" s="2" t="s">
        <v>7159</v>
      </c>
      <c r="B2943" s="2" t="s">
        <v>7160</v>
      </c>
      <c r="C2943" s="2" t="s">
        <v>155</v>
      </c>
      <c r="D2943" s="2" t="s">
        <v>18</v>
      </c>
      <c r="E2943" s="5">
        <v>-27554</v>
      </c>
      <c r="F2943" s="3" t="s">
        <v>326</v>
      </c>
      <c r="G2943" s="3" t="s">
        <v>37</v>
      </c>
      <c r="H2943" s="2" t="s">
        <v>29</v>
      </c>
      <c r="I2943" s="2" t="s">
        <v>7162</v>
      </c>
      <c r="J2943" s="3" t="str">
        <f>HYPERLINK("https://www.boe.es/gazeta/dias/1824/07/22/pdfs/GMD-1824-92.pdf#page=3","Abrir facsímil")</f>
        <v>Abrir facsímil</v>
      </c>
      <c r="K2943" s="3" t="s">
        <v>31</v>
      </c>
    </row>
    <row r="2944" spans="1:11" ht="42" customHeight="1">
      <c r="A2944" s="2" t="s">
        <v>7159</v>
      </c>
      <c r="B2944" s="2" t="s">
        <v>7160</v>
      </c>
      <c r="C2944" s="2" t="s">
        <v>54</v>
      </c>
      <c r="D2944" s="2" t="s">
        <v>55</v>
      </c>
      <c r="E2944" s="5">
        <v>-27416</v>
      </c>
      <c r="F2944" s="3" t="s">
        <v>115</v>
      </c>
      <c r="G2944" s="3" t="s">
        <v>37</v>
      </c>
      <c r="H2944" s="2" t="s">
        <v>29</v>
      </c>
      <c r="I2944" s="2" t="s">
        <v>7163</v>
      </c>
      <c r="J2944" s="3" t="str">
        <f>HYPERLINK("https://www.boe.es/gazeta/dias/1824/12/07/pdfs/GMD-1824-154.pdf#page=3","Abrir facsímil")</f>
        <v>Abrir facsímil</v>
      </c>
      <c r="K2944" s="3" t="s">
        <v>31</v>
      </c>
    </row>
    <row r="2945" spans="1:11" ht="42" customHeight="1">
      <c r="A2945" s="2" t="s">
        <v>7164</v>
      </c>
      <c r="B2945" s="2" t="s">
        <v>7165</v>
      </c>
      <c r="C2945" s="2" t="s">
        <v>26</v>
      </c>
      <c r="D2945" s="2" t="s">
        <v>18</v>
      </c>
      <c r="E2945" s="5">
        <v>-27426</v>
      </c>
      <c r="F2945" s="3" t="s">
        <v>244</v>
      </c>
      <c r="G2945" s="3" t="s">
        <v>28</v>
      </c>
      <c r="H2945" s="2" t="s">
        <v>29</v>
      </c>
      <c r="I2945" s="2" t="s">
        <v>7166</v>
      </c>
      <c r="J2945" s="3" t="str">
        <f>HYPERLINK("https://www.boe.es/gazeta/dias/1824/11/27/pdfs/GMD-1824-150.pdf#page=4","Abrir facsímil")</f>
        <v>Abrir facsímil</v>
      </c>
      <c r="K2945" s="3" t="s">
        <v>31</v>
      </c>
    </row>
    <row r="2946" spans="1:11" ht="42" customHeight="1">
      <c r="A2946" s="2" t="s">
        <v>7167</v>
      </c>
      <c r="B2946" s="2" t="s">
        <v>7168</v>
      </c>
      <c r="C2946" s="2" t="s">
        <v>54</v>
      </c>
      <c r="D2946" s="2" t="s">
        <v>55</v>
      </c>
      <c r="E2946" s="5">
        <v>-27400</v>
      </c>
      <c r="F2946" s="3" t="s">
        <v>108</v>
      </c>
      <c r="G2946" s="3" t="s">
        <v>28</v>
      </c>
      <c r="H2946" s="2" t="s">
        <v>29</v>
      </c>
      <c r="I2946" s="2" t="s">
        <v>7169</v>
      </c>
      <c r="J2946" s="3" t="str">
        <f>HYPERLINK("https://www.boe.es/gazeta/dias/1824/12/23/pdfs/GMD-1824-161.pdf#page=4","Abrir facsímil")</f>
        <v>Abrir facsímil</v>
      </c>
      <c r="K2946" s="3" t="s">
        <v>31</v>
      </c>
    </row>
    <row r="2947" spans="1:11" ht="42" customHeight="1">
      <c r="A2947" s="2" t="s">
        <v>7170</v>
      </c>
      <c r="B2947" s="2" t="s">
        <v>7171</v>
      </c>
      <c r="C2947" s="2" t="s">
        <v>34</v>
      </c>
      <c r="D2947" s="2" t="s">
        <v>35</v>
      </c>
      <c r="E2947" s="5">
        <v>-27692</v>
      </c>
      <c r="F2947" s="3" t="s">
        <v>295</v>
      </c>
      <c r="G2947" s="3" t="s">
        <v>37</v>
      </c>
      <c r="H2947" s="2" t="s">
        <v>21</v>
      </c>
      <c r="I2947" s="2" t="s">
        <v>7172</v>
      </c>
      <c r="J2947" s="3" t="str">
        <f>HYPERLINK("https://www.boe.es/gazeta/dias/1824/03/06/pdfs/GMD-1824-30.pdf#page=3","Abrir facsímil")</f>
        <v>Abrir facsímil</v>
      </c>
      <c r="K2947" s="3" t="s">
        <v>23</v>
      </c>
    </row>
    <row r="2948" spans="1:11" ht="42" customHeight="1">
      <c r="A2948" s="2" t="s">
        <v>7173</v>
      </c>
      <c r="B2948" s="2" t="s">
        <v>7174</v>
      </c>
      <c r="C2948" s="2" t="s">
        <v>54</v>
      </c>
      <c r="D2948" s="2" t="s">
        <v>55</v>
      </c>
      <c r="E2948" s="5">
        <v>-27696</v>
      </c>
      <c r="F2948" s="3" t="s">
        <v>872</v>
      </c>
      <c r="G2948" s="3" t="s">
        <v>28</v>
      </c>
      <c r="H2948" s="2" t="s">
        <v>29</v>
      </c>
      <c r="I2948" s="2" t="s">
        <v>7175</v>
      </c>
      <c r="J2948" s="3" t="str">
        <f>HYPERLINK("https://www.boe.es/gazeta/dias/1824/03/02/pdfs/GMD-1824-28.pdf#page=4","Abrir facsímil")</f>
        <v>Abrir facsímil</v>
      </c>
      <c r="K2948" s="3" t="s">
        <v>31</v>
      </c>
    </row>
    <row r="2949" spans="1:11" ht="42" customHeight="1">
      <c r="A2949" s="2" t="s">
        <v>7176</v>
      </c>
      <c r="B2949" s="2" t="s">
        <v>7177</v>
      </c>
      <c r="C2949" s="2" t="s">
        <v>54</v>
      </c>
      <c r="D2949" s="2" t="s">
        <v>55</v>
      </c>
      <c r="E2949" s="5">
        <v>-27729</v>
      </c>
      <c r="F2949" s="3" t="s">
        <v>573</v>
      </c>
      <c r="G2949" s="3" t="s">
        <v>28</v>
      </c>
      <c r="H2949" s="2" t="s">
        <v>29</v>
      </c>
      <c r="I2949" s="2" t="s">
        <v>7178</v>
      </c>
      <c r="J2949" s="3" t="str">
        <f>HYPERLINK("https://www.boe.es/gazeta/dias/1824/01/29/pdfs/GMD-1824-13.pdf#page=4","Abrir facsímil")</f>
        <v>Abrir facsímil</v>
      </c>
      <c r="K2949" s="3" t="s">
        <v>31</v>
      </c>
    </row>
    <row r="2950" spans="1:11" ht="42" customHeight="1">
      <c r="A2950" s="2" t="s">
        <v>7179</v>
      </c>
      <c r="B2950" s="2" t="s">
        <v>7180</v>
      </c>
      <c r="C2950" s="2" t="s">
        <v>34</v>
      </c>
      <c r="D2950" s="2" t="s">
        <v>35</v>
      </c>
      <c r="E2950" s="5">
        <v>-27428</v>
      </c>
      <c r="F2950" s="3" t="s">
        <v>81</v>
      </c>
      <c r="G2950" s="3" t="s">
        <v>37</v>
      </c>
      <c r="H2950" s="2" t="s">
        <v>29</v>
      </c>
      <c r="I2950" s="2" t="s">
        <v>7181</v>
      </c>
      <c r="J2950" s="3" t="str">
        <f>HYPERLINK("https://www.boe.es/gazeta/dias/1824/11/25/pdfs/GMD-1824-149.pdf#page=3","Abrir facsímil")</f>
        <v>Abrir facsímil</v>
      </c>
      <c r="K2950" s="3" t="s">
        <v>31</v>
      </c>
    </row>
    <row r="2951" spans="1:11" ht="42" customHeight="1">
      <c r="A2951" s="2" t="s">
        <v>7182</v>
      </c>
      <c r="B2951" s="2" t="s">
        <v>7183</v>
      </c>
      <c r="C2951" s="2" t="s">
        <v>54</v>
      </c>
      <c r="D2951" s="2" t="s">
        <v>55</v>
      </c>
      <c r="E2951" s="5">
        <v>-27409</v>
      </c>
      <c r="F2951" s="3" t="s">
        <v>85</v>
      </c>
      <c r="G2951" s="3" t="s">
        <v>28</v>
      </c>
      <c r="H2951" s="2" t="s">
        <v>29</v>
      </c>
      <c r="I2951" s="2" t="s">
        <v>7184</v>
      </c>
      <c r="J2951" s="3" t="str">
        <f>HYPERLINK("https://www.boe.es/gazeta/dias/1824/12/14/pdfs/GMD-1824-157.pdf#page=4","Abrir facsímil")</f>
        <v>Abrir facsímil</v>
      </c>
      <c r="K2951" s="3" t="s">
        <v>31</v>
      </c>
    </row>
    <row r="2952" spans="1:11" ht="42" customHeight="1">
      <c r="A2952" s="2" t="s">
        <v>7185</v>
      </c>
      <c r="B2952" s="2" t="s">
        <v>7186</v>
      </c>
      <c r="C2952" s="2" t="s">
        <v>17</v>
      </c>
      <c r="D2952" s="2" t="s">
        <v>18</v>
      </c>
      <c r="E2952" s="5">
        <v>-27722</v>
      </c>
      <c r="F2952" s="3" t="s">
        <v>730</v>
      </c>
      <c r="G2952" s="3" t="s">
        <v>212</v>
      </c>
      <c r="H2952" s="2" t="s">
        <v>29</v>
      </c>
      <c r="I2952" s="2" t="s">
        <v>7187</v>
      </c>
      <c r="J2952" s="3" t="str">
        <f>HYPERLINK("https://www.boe.es/gazeta/dias/1824/02/05/pdfs/GMD-1824-17.pdf#page=6","Abrir facsímil")</f>
        <v>Abrir facsímil</v>
      </c>
      <c r="K2952" s="3" t="s">
        <v>31</v>
      </c>
    </row>
    <row r="2953" spans="1:11" ht="42" customHeight="1">
      <c r="A2953" s="2" t="s">
        <v>7188</v>
      </c>
      <c r="B2953" s="2" t="s">
        <v>7189</v>
      </c>
      <c r="C2953" s="2" t="s">
        <v>155</v>
      </c>
      <c r="D2953" s="2" t="s">
        <v>18</v>
      </c>
      <c r="E2953" s="5">
        <v>-27428</v>
      </c>
      <c r="F2953" s="3" t="s">
        <v>81</v>
      </c>
      <c r="G2953" s="3" t="s">
        <v>37</v>
      </c>
      <c r="H2953" s="2" t="s">
        <v>29</v>
      </c>
      <c r="I2953" s="2" t="s">
        <v>7190</v>
      </c>
      <c r="J2953" s="3" t="str">
        <f>HYPERLINK("https://www.boe.es/gazeta/dias/1824/11/25/pdfs/GMD-1824-149.pdf#page=3","Abrir facsímil")</f>
        <v>Abrir facsímil</v>
      </c>
      <c r="K2953" s="3" t="s">
        <v>31</v>
      </c>
    </row>
    <row r="2954" spans="1:11" ht="42" customHeight="1">
      <c r="A2954" s="2" t="s">
        <v>7191</v>
      </c>
      <c r="B2954" s="2" t="s">
        <v>7192</v>
      </c>
      <c r="C2954" s="2" t="s">
        <v>34</v>
      </c>
      <c r="D2954" s="2" t="s">
        <v>35</v>
      </c>
      <c r="E2954" s="5">
        <v>-27689</v>
      </c>
      <c r="F2954" s="3" t="s">
        <v>200</v>
      </c>
      <c r="G2954" s="3" t="s">
        <v>28</v>
      </c>
      <c r="H2954" s="2" t="s">
        <v>29</v>
      </c>
      <c r="I2954" s="2" t="s">
        <v>7193</v>
      </c>
      <c r="J2954" s="3" t="str">
        <f>HYPERLINK("https://www.boe.es/gazeta/dias/1824/03/09/pdfs/GMD-1824-31.pdf#page=4","Abrir facsímil")</f>
        <v>Abrir facsímil</v>
      </c>
      <c r="K2954" s="3" t="s">
        <v>31</v>
      </c>
    </row>
    <row r="2955" spans="1:11" ht="42" customHeight="1">
      <c r="A2955" s="2" t="s">
        <v>7194</v>
      </c>
      <c r="B2955" s="2" t="s">
        <v>7195</v>
      </c>
      <c r="C2955" s="2" t="s">
        <v>54</v>
      </c>
      <c r="D2955" s="2" t="s">
        <v>55</v>
      </c>
      <c r="E2955" s="5">
        <v>-27745</v>
      </c>
      <c r="F2955" s="3" t="s">
        <v>1104</v>
      </c>
      <c r="G2955" s="3" t="s">
        <v>37</v>
      </c>
      <c r="H2955" s="2" t="s">
        <v>29</v>
      </c>
      <c r="I2955" s="2" t="s">
        <v>7196</v>
      </c>
      <c r="J2955" s="3" t="str">
        <f>HYPERLINK("https://www.boe.es/gazeta/dias/1824/01/13/pdfs/GMD-1824-6.pdf#page=3","Abrir facsímil")</f>
        <v>Abrir facsímil</v>
      </c>
      <c r="K2955" s="3" t="s">
        <v>31</v>
      </c>
    </row>
    <row r="2956" spans="1:11" ht="42" customHeight="1">
      <c r="A2956" s="2" t="s">
        <v>7194</v>
      </c>
      <c r="B2956" s="2" t="s">
        <v>7195</v>
      </c>
      <c r="C2956" s="2" t="s">
        <v>17</v>
      </c>
      <c r="D2956" s="2" t="s">
        <v>18</v>
      </c>
      <c r="E2956" s="5">
        <v>-27486</v>
      </c>
      <c r="F2956" s="3" t="s">
        <v>160</v>
      </c>
      <c r="G2956" s="3" t="s">
        <v>161</v>
      </c>
      <c r="H2956" s="2" t="s">
        <v>29</v>
      </c>
      <c r="I2956" s="2" t="s">
        <v>7197</v>
      </c>
      <c r="J2956" s="3" t="str">
        <f>HYPERLINK("https://www.boe.es/gazeta/dias/1824/09/28/pdfs/GMD-1824-124.pdf#page=3","Abrir facsímil")</f>
        <v>Abrir facsímil</v>
      </c>
      <c r="K2956" s="3" t="s">
        <v>31</v>
      </c>
    </row>
    <row r="2957" spans="1:11" ht="42" customHeight="1">
      <c r="A2957" s="2" t="s">
        <v>7198</v>
      </c>
      <c r="B2957" s="2" t="s">
        <v>7199</v>
      </c>
      <c r="C2957" s="2" t="s">
        <v>34</v>
      </c>
      <c r="D2957" s="2" t="s">
        <v>35</v>
      </c>
      <c r="E2957" s="5">
        <v>-27421</v>
      </c>
      <c r="F2957" s="3" t="s">
        <v>579</v>
      </c>
      <c r="G2957" s="3" t="s">
        <v>37</v>
      </c>
      <c r="H2957" s="2" t="s">
        <v>29</v>
      </c>
      <c r="I2957" s="2" t="s">
        <v>7200</v>
      </c>
      <c r="J2957" s="3" t="str">
        <f>HYPERLINK("https://www.boe.es/gazeta/dias/1824/12/02/pdfs/GMD-1824-152.pdf#page=3","Abrir facsímil")</f>
        <v>Abrir facsímil</v>
      </c>
      <c r="K2957" s="3" t="s">
        <v>31</v>
      </c>
    </row>
    <row r="2958" spans="1:11" ht="42" customHeight="1">
      <c r="A2958" s="2" t="s">
        <v>7201</v>
      </c>
      <c r="B2958" s="2" t="s">
        <v>7201</v>
      </c>
      <c r="C2958" s="2" t="s">
        <v>54</v>
      </c>
      <c r="D2958" s="2" t="s">
        <v>55</v>
      </c>
      <c r="E2958" s="5">
        <v>-27631</v>
      </c>
      <c r="F2958" s="3" t="s">
        <v>322</v>
      </c>
      <c r="G2958" s="3" t="s">
        <v>37</v>
      </c>
      <c r="H2958" s="2" t="s">
        <v>29</v>
      </c>
      <c r="I2958" s="2" t="s">
        <v>7202</v>
      </c>
      <c r="J2958" s="3" t="str">
        <f>HYPERLINK("https://www.boe.es/gazeta/dias/1824/05/06/pdfs/GMD-1824-58.pdf#page=3","Abrir facsímil")</f>
        <v>Abrir facsímil</v>
      </c>
      <c r="K2958" s="3" t="s">
        <v>31</v>
      </c>
    </row>
    <row r="2959" spans="1:11" ht="42" customHeight="1">
      <c r="A2959" s="2" t="s">
        <v>7203</v>
      </c>
      <c r="B2959" s="2" t="s">
        <v>7203</v>
      </c>
      <c r="C2959" s="2" t="s">
        <v>54</v>
      </c>
      <c r="D2959" s="2" t="s">
        <v>55</v>
      </c>
      <c r="E2959" s="5">
        <v>-27500</v>
      </c>
      <c r="F2959" s="3" t="s">
        <v>1015</v>
      </c>
      <c r="G2959" s="3" t="s">
        <v>37</v>
      </c>
      <c r="H2959" s="2" t="s">
        <v>29</v>
      </c>
      <c r="I2959" s="2" t="s">
        <v>7204</v>
      </c>
      <c r="J2959" s="3" t="str">
        <f>HYPERLINK("https://www.boe.es/gazeta/dias/1824/09/14/pdfs/GMD-1824-118.pdf#page=3","Abrir facsímil")</f>
        <v>Abrir facsímil</v>
      </c>
      <c r="K2959" s="3" t="s">
        <v>31</v>
      </c>
    </row>
    <row r="2960" spans="1:11" ht="42" customHeight="1">
      <c r="A2960" s="2" t="s">
        <v>7205</v>
      </c>
      <c r="B2960" s="2" t="s">
        <v>7206</v>
      </c>
      <c r="C2960" s="2" t="s">
        <v>54</v>
      </c>
      <c r="D2960" s="2" t="s">
        <v>55</v>
      </c>
      <c r="E2960" s="5">
        <v>-27631</v>
      </c>
      <c r="F2960" s="3" t="s">
        <v>322</v>
      </c>
      <c r="G2960" s="3" t="s">
        <v>104</v>
      </c>
      <c r="H2960" s="2" t="s">
        <v>29</v>
      </c>
      <c r="I2960" s="2" t="s">
        <v>7207</v>
      </c>
      <c r="J2960" s="3" t="str">
        <f>HYPERLINK("https://www.boe.es/gazeta/dias/1824/05/06/pdfs/GMD-1824-58.pdf#page=1","Abrir facsímil")</f>
        <v>Abrir facsímil</v>
      </c>
      <c r="K2960" s="3" t="s">
        <v>31</v>
      </c>
    </row>
    <row r="2961" spans="1:11" ht="42" customHeight="1">
      <c r="A2961" s="2" t="s">
        <v>7208</v>
      </c>
      <c r="B2961" s="2" t="s">
        <v>7208</v>
      </c>
      <c r="C2961" s="2" t="s">
        <v>54</v>
      </c>
      <c r="D2961" s="2" t="s">
        <v>55</v>
      </c>
      <c r="E2961" s="5">
        <v>-27573</v>
      </c>
      <c r="F2961" s="3" t="s">
        <v>390</v>
      </c>
      <c r="G2961" s="3" t="s">
        <v>28</v>
      </c>
      <c r="H2961" s="2" t="s">
        <v>29</v>
      </c>
      <c r="I2961" s="2" t="s">
        <v>7209</v>
      </c>
      <c r="J2961" s="3" t="str">
        <f>HYPERLINK("https://www.boe.es/gazeta/dias/1824/07/03/pdfs/GMD-1824-84.pdf#page=4","Abrir facsímil")</f>
        <v>Abrir facsímil</v>
      </c>
      <c r="K2961" s="3" t="s">
        <v>31</v>
      </c>
    </row>
    <row r="2962" spans="1:11" ht="42" customHeight="1">
      <c r="A2962" s="2" t="s">
        <v>7208</v>
      </c>
      <c r="B2962" s="2" t="s">
        <v>7208</v>
      </c>
      <c r="C2962" s="2" t="s">
        <v>54</v>
      </c>
      <c r="D2962" s="2" t="s">
        <v>55</v>
      </c>
      <c r="E2962" s="5">
        <v>-27468</v>
      </c>
      <c r="F2962" s="3" t="s">
        <v>1038</v>
      </c>
      <c r="G2962" s="3" t="s">
        <v>90</v>
      </c>
      <c r="H2962" s="2" t="s">
        <v>29</v>
      </c>
      <c r="I2962" s="2" t="s">
        <v>7210</v>
      </c>
      <c r="J2962" s="3" t="str">
        <f>HYPERLINK("https://www.boe.es/gazeta/dias/1824/10/16/pdfs/GMD-1824-132.pdf#page=2","Abrir facsímil")</f>
        <v>Abrir facsímil</v>
      </c>
      <c r="K2962" s="3" t="s">
        <v>31</v>
      </c>
    </row>
    <row r="2963" spans="1:11" ht="42" customHeight="1">
      <c r="A2963" s="2" t="s">
        <v>7211</v>
      </c>
      <c r="B2963" s="2" t="s">
        <v>7211</v>
      </c>
      <c r="C2963" s="2" t="s">
        <v>54</v>
      </c>
      <c r="D2963" s="2" t="s">
        <v>55</v>
      </c>
      <c r="E2963" s="5">
        <v>-27589</v>
      </c>
      <c r="F2963" s="3" t="s">
        <v>311</v>
      </c>
      <c r="G2963" s="3" t="s">
        <v>37</v>
      </c>
      <c r="H2963" s="2" t="s">
        <v>29</v>
      </c>
      <c r="I2963" s="2" t="s">
        <v>7212</v>
      </c>
      <c r="J2963" s="3" t="str">
        <f>HYPERLINK("https://www.boe.es/gazeta/dias/1824/06/17/pdfs/GMD-1824-77.pdf#page=3","Abrir facsímil")</f>
        <v>Abrir facsímil</v>
      </c>
      <c r="K2963" s="3" t="s">
        <v>31</v>
      </c>
    </row>
    <row r="2964" spans="1:11" ht="42" customHeight="1">
      <c r="A2964" s="2" t="s">
        <v>7213</v>
      </c>
      <c r="B2964" s="2" t="s">
        <v>7214</v>
      </c>
      <c r="C2964" s="2" t="s">
        <v>301</v>
      </c>
      <c r="D2964" s="2" t="s">
        <v>18</v>
      </c>
      <c r="E2964" s="5">
        <v>-27395</v>
      </c>
      <c r="F2964" s="3" t="s">
        <v>817</v>
      </c>
      <c r="G2964" s="3" t="s">
        <v>28</v>
      </c>
      <c r="H2964" s="2" t="s">
        <v>29</v>
      </c>
      <c r="I2964" s="2" t="s">
        <v>7215</v>
      </c>
      <c r="J2964" s="3" t="str">
        <f>HYPERLINK("https://www.boe.es/gazeta/dias/1824/12/28/pdfs/GMD-1824-163.pdf#page=4","Abrir facsímil")</f>
        <v>Abrir facsímil</v>
      </c>
      <c r="K2964" s="3" t="s">
        <v>31</v>
      </c>
    </row>
    <row r="2965" spans="1:11" ht="42" customHeight="1">
      <c r="A2965" s="2" t="s">
        <v>7216</v>
      </c>
      <c r="B2965" s="2" t="s">
        <v>7217</v>
      </c>
      <c r="C2965" s="2" t="s">
        <v>54</v>
      </c>
      <c r="D2965" s="2" t="s">
        <v>55</v>
      </c>
      <c r="E2965" s="5">
        <v>-27414</v>
      </c>
      <c r="F2965" s="3" t="s">
        <v>179</v>
      </c>
      <c r="G2965" s="3" t="s">
        <v>37</v>
      </c>
      <c r="H2965" s="2" t="s">
        <v>29</v>
      </c>
      <c r="I2965" s="2" t="s">
        <v>7218</v>
      </c>
      <c r="J2965" s="3" t="str">
        <f>HYPERLINK("https://www.boe.es/gazeta/dias/1824/12/09/pdfs/GMD-1824-155.pdf#page=3","Abrir facsímil")</f>
        <v>Abrir facsímil</v>
      </c>
      <c r="K2965" s="3" t="s">
        <v>31</v>
      </c>
    </row>
    <row r="2966" spans="1:11" ht="42" customHeight="1">
      <c r="A2966" s="2" t="s">
        <v>7219</v>
      </c>
      <c r="B2966" s="2" t="s">
        <v>7220</v>
      </c>
      <c r="C2966" s="2" t="s">
        <v>54</v>
      </c>
      <c r="D2966" s="2" t="s">
        <v>55</v>
      </c>
      <c r="E2966" s="5">
        <v>-27736</v>
      </c>
      <c r="F2966" s="3" t="s">
        <v>56</v>
      </c>
      <c r="G2966" s="3" t="s">
        <v>28</v>
      </c>
      <c r="H2966" s="2" t="s">
        <v>29</v>
      </c>
      <c r="I2966" s="2" t="s">
        <v>7221</v>
      </c>
      <c r="J2966" s="3" t="str">
        <f>HYPERLINK("https://www.boe.es/gazeta/dias/1824/01/22/pdfs/GMD-1824-10.pdf#page=4","Abrir facsímil")</f>
        <v>Abrir facsímil</v>
      </c>
      <c r="K2966" s="3" t="s">
        <v>31</v>
      </c>
    </row>
    <row r="2967" spans="1:11" ht="42" customHeight="1">
      <c r="A2967" s="2" t="s">
        <v>7219</v>
      </c>
      <c r="B2967" s="2" t="s">
        <v>7220</v>
      </c>
      <c r="C2967" s="2" t="s">
        <v>54</v>
      </c>
      <c r="D2967" s="2" t="s">
        <v>55</v>
      </c>
      <c r="E2967" s="5">
        <v>-27493</v>
      </c>
      <c r="F2967" s="3" t="s">
        <v>63</v>
      </c>
      <c r="G2967" s="3" t="s">
        <v>64</v>
      </c>
      <c r="H2967" s="2" t="s">
        <v>29</v>
      </c>
      <c r="I2967" s="2" t="s">
        <v>7222</v>
      </c>
      <c r="J2967" s="3" t="str">
        <f>HYPERLINK("https://www.boe.es/gazeta/dias/1824/09/21/pdfs/GMD-1824-121.pdf#page=3","Abrir facsímil")</f>
        <v>Abrir facsímil</v>
      </c>
      <c r="K2967" s="3" t="s">
        <v>31</v>
      </c>
    </row>
    <row r="2968" spans="1:11" ht="42" customHeight="1">
      <c r="A2968" s="2" t="s">
        <v>7223</v>
      </c>
      <c r="B2968" s="2" t="s">
        <v>7224</v>
      </c>
      <c r="C2968" s="2" t="s">
        <v>17</v>
      </c>
      <c r="D2968" s="2" t="s">
        <v>18</v>
      </c>
      <c r="E2968" s="5">
        <v>-27678</v>
      </c>
      <c r="F2968" s="3" t="s">
        <v>622</v>
      </c>
      <c r="G2968" s="3" t="s">
        <v>37</v>
      </c>
      <c r="H2968" s="2" t="s">
        <v>29</v>
      </c>
      <c r="I2968" s="2" t="s">
        <v>7225</v>
      </c>
      <c r="J2968" s="3" t="str">
        <f>HYPERLINK("https://www.boe.es/gazeta/dias/1824/03/20/pdfs/GMD-1824-37.pdf#page=3","Abrir facsímil")</f>
        <v>Abrir facsímil</v>
      </c>
      <c r="K2968" s="3" t="s">
        <v>31</v>
      </c>
    </row>
    <row r="2969" spans="1:11" ht="42" customHeight="1">
      <c r="A2969" s="2" t="s">
        <v>7226</v>
      </c>
      <c r="B2969" s="2" t="s">
        <v>7227</v>
      </c>
      <c r="C2969" s="2" t="s">
        <v>301</v>
      </c>
      <c r="D2969" s="2" t="s">
        <v>18</v>
      </c>
      <c r="E2969" s="5">
        <v>-27470</v>
      </c>
      <c r="F2969" s="3" t="s">
        <v>89</v>
      </c>
      <c r="G2969" s="3" t="s">
        <v>37</v>
      </c>
      <c r="H2969" s="2" t="s">
        <v>29</v>
      </c>
      <c r="I2969" s="2" t="s">
        <v>7228</v>
      </c>
      <c r="J2969" s="3" t="str">
        <f>HYPERLINK("https://www.boe.es/gazeta/dias/1824/10/14/pdfs/GMD-1824-131.pdf#page=3","Abrir facsímil")</f>
        <v>Abrir facsímil</v>
      </c>
      <c r="K2969" s="3" t="s">
        <v>31</v>
      </c>
    </row>
    <row r="2970" spans="1:11" ht="42" customHeight="1">
      <c r="A2970" s="2" t="s">
        <v>7229</v>
      </c>
      <c r="B2970" s="2" t="s">
        <v>7230</v>
      </c>
      <c r="C2970" s="2" t="s">
        <v>54</v>
      </c>
      <c r="D2970" s="2" t="s">
        <v>55</v>
      </c>
      <c r="E2970" s="5">
        <v>-27400</v>
      </c>
      <c r="F2970" s="3" t="s">
        <v>108</v>
      </c>
      <c r="G2970" s="3" t="s">
        <v>28</v>
      </c>
      <c r="H2970" s="2" t="s">
        <v>29</v>
      </c>
      <c r="I2970" s="2" t="s">
        <v>7231</v>
      </c>
      <c r="J2970" s="3" t="str">
        <f>HYPERLINK("https://www.boe.es/gazeta/dias/1824/12/23/pdfs/GMD-1824-161.pdf#page=4","Abrir facsímil")</f>
        <v>Abrir facsímil</v>
      </c>
      <c r="K2970" s="3" t="s">
        <v>31</v>
      </c>
    </row>
    <row r="2971" spans="1:11" ht="42" customHeight="1">
      <c r="A2971" s="2" t="s">
        <v>7232</v>
      </c>
      <c r="B2971" s="2" t="s">
        <v>7233</v>
      </c>
      <c r="C2971" s="2" t="s">
        <v>26</v>
      </c>
      <c r="D2971" s="2" t="s">
        <v>18</v>
      </c>
      <c r="E2971" s="5">
        <v>-27454</v>
      </c>
      <c r="F2971" s="3" t="s">
        <v>318</v>
      </c>
      <c r="G2971" s="3" t="s">
        <v>90</v>
      </c>
      <c r="H2971" s="2" t="s">
        <v>21</v>
      </c>
      <c r="I2971" s="2" t="s">
        <v>7234</v>
      </c>
      <c r="J2971" s="3" t="str">
        <f>HYPERLINK("https://www.boe.es/gazeta/dias/1824/10/30/pdfs/GMD-1824-138.pdf#page=2","Abrir facsímil")</f>
        <v>Abrir facsímil</v>
      </c>
      <c r="K2971" s="3" t="s">
        <v>23</v>
      </c>
    </row>
    <row r="2972" spans="1:11" ht="42" customHeight="1">
      <c r="A2972" s="2" t="s">
        <v>7235</v>
      </c>
      <c r="B2972" s="2" t="s">
        <v>7236</v>
      </c>
      <c r="C2972" s="2" t="s">
        <v>301</v>
      </c>
      <c r="D2972" s="2" t="s">
        <v>18</v>
      </c>
      <c r="E2972" s="5">
        <v>-27738</v>
      </c>
      <c r="F2972" s="3" t="s">
        <v>517</v>
      </c>
      <c r="G2972" s="3" t="s">
        <v>28</v>
      </c>
      <c r="H2972" s="2" t="s">
        <v>29</v>
      </c>
      <c r="I2972" s="2" t="s">
        <v>7237</v>
      </c>
      <c r="J2972" s="3" t="str">
        <f>HYPERLINK("https://www.boe.es/gazeta/dias/1824/01/20/pdfs/GMD-1824-9.pdf#page=4","Abrir facsímil")</f>
        <v>Abrir facsímil</v>
      </c>
      <c r="K2972" s="3" t="s">
        <v>31</v>
      </c>
    </row>
    <row r="2973" spans="1:11" ht="42" customHeight="1">
      <c r="A2973" s="2" t="s">
        <v>7238</v>
      </c>
      <c r="B2973" s="2" t="s">
        <v>7239</v>
      </c>
      <c r="C2973" s="2" t="s">
        <v>17</v>
      </c>
      <c r="D2973" s="2" t="s">
        <v>18</v>
      </c>
      <c r="E2973" s="5">
        <v>-27437</v>
      </c>
      <c r="F2973" s="3" t="s">
        <v>45</v>
      </c>
      <c r="G2973" s="3" t="s">
        <v>37</v>
      </c>
      <c r="H2973" s="2" t="s">
        <v>29</v>
      </c>
      <c r="I2973" s="2" t="s">
        <v>7240</v>
      </c>
      <c r="J2973" s="3" t="str">
        <f>HYPERLINK("https://www.boe.es/gazeta/dias/1824/11/16/pdfs/GMD-1824-145.pdf#page=3","Abrir facsímil")</f>
        <v>Abrir facsímil</v>
      </c>
      <c r="K2973" s="3" t="s">
        <v>31</v>
      </c>
    </row>
    <row r="2974" spans="1:11" ht="42" customHeight="1">
      <c r="A2974" s="2" t="s">
        <v>7241</v>
      </c>
      <c r="B2974" s="2" t="s">
        <v>7242</v>
      </c>
      <c r="C2974" s="2" t="s">
        <v>54</v>
      </c>
      <c r="D2974" s="2" t="s">
        <v>55</v>
      </c>
      <c r="E2974" s="5">
        <v>-27409</v>
      </c>
      <c r="F2974" s="3" t="s">
        <v>85</v>
      </c>
      <c r="G2974" s="3" t="s">
        <v>28</v>
      </c>
      <c r="H2974" s="2" t="s">
        <v>29</v>
      </c>
      <c r="I2974" s="2" t="s">
        <v>7243</v>
      </c>
      <c r="J2974" s="3" t="str">
        <f>HYPERLINK("https://www.boe.es/gazeta/dias/1824/12/14/pdfs/GMD-1824-157.pdf#page=4","Abrir facsímil")</f>
        <v>Abrir facsímil</v>
      </c>
      <c r="K2974" s="3" t="s">
        <v>31</v>
      </c>
    </row>
    <row r="2975" spans="1:11" ht="42" customHeight="1">
      <c r="A2975" s="2" t="s">
        <v>7244</v>
      </c>
      <c r="B2975" s="2" t="s">
        <v>7245</v>
      </c>
      <c r="C2975" s="2" t="s">
        <v>34</v>
      </c>
      <c r="D2975" s="2" t="s">
        <v>35</v>
      </c>
      <c r="E2975" s="5">
        <v>-27454</v>
      </c>
      <c r="F2975" s="3" t="s">
        <v>318</v>
      </c>
      <c r="G2975" s="3" t="s">
        <v>37</v>
      </c>
      <c r="H2975" s="2" t="s">
        <v>29</v>
      </c>
      <c r="I2975" s="2" t="s">
        <v>7246</v>
      </c>
      <c r="J2975" s="3" t="str">
        <f>HYPERLINK("https://www.boe.es/gazeta/dias/1824/10/30/pdfs/GMD-1824-138.pdf#page=3","Abrir facsímil")</f>
        <v>Abrir facsímil</v>
      </c>
      <c r="K2975" s="3" t="s">
        <v>31</v>
      </c>
    </row>
    <row r="2976" spans="1:11" ht="42" customHeight="1">
      <c r="A2976" s="2" t="s">
        <v>7247</v>
      </c>
      <c r="B2976" s="2" t="s">
        <v>7248</v>
      </c>
      <c r="C2976" s="2" t="s">
        <v>17</v>
      </c>
      <c r="D2976" s="2" t="s">
        <v>18</v>
      </c>
      <c r="E2976" s="5">
        <v>-27416</v>
      </c>
      <c r="F2976" s="3" t="s">
        <v>115</v>
      </c>
      <c r="G2976" s="3" t="s">
        <v>37</v>
      </c>
      <c r="H2976" s="2" t="s">
        <v>29</v>
      </c>
      <c r="I2976" s="2" t="s">
        <v>7249</v>
      </c>
      <c r="J2976" s="3" t="str">
        <f>HYPERLINK("https://www.boe.es/gazeta/dias/1824/12/07/pdfs/GMD-1824-154.pdf#page=3","Abrir facsímil")</f>
        <v>Abrir facsímil</v>
      </c>
      <c r="K2976" s="3" t="s">
        <v>31</v>
      </c>
    </row>
    <row r="2977" spans="1:11" ht="42" customHeight="1">
      <c r="A2977" s="2" t="s">
        <v>7250</v>
      </c>
      <c r="B2977" s="2" t="s">
        <v>7250</v>
      </c>
      <c r="C2977" s="2" t="s">
        <v>301</v>
      </c>
      <c r="D2977" s="2" t="s">
        <v>18</v>
      </c>
      <c r="E2977" s="5">
        <v>-27395</v>
      </c>
      <c r="F2977" s="3" t="s">
        <v>817</v>
      </c>
      <c r="G2977" s="3" t="s">
        <v>90</v>
      </c>
      <c r="H2977" s="2" t="s">
        <v>29</v>
      </c>
      <c r="I2977" s="2" t="s">
        <v>7251</v>
      </c>
      <c r="J2977" s="3" t="str">
        <f>HYPERLINK("https://www.boe.es/gazeta/dias/1824/12/28/pdfs/GMD-1824-163.pdf#page=2","Abrir facsímil")</f>
        <v>Abrir facsímil</v>
      </c>
      <c r="K2977" s="3" t="s">
        <v>31</v>
      </c>
    </row>
    <row r="2978" spans="1:11" ht="42" customHeight="1">
      <c r="A2978" s="2" t="s">
        <v>7252</v>
      </c>
      <c r="B2978" s="2" t="s">
        <v>7253</v>
      </c>
      <c r="C2978" s="2" t="s">
        <v>54</v>
      </c>
      <c r="D2978" s="2" t="s">
        <v>55</v>
      </c>
      <c r="E2978" s="5">
        <v>-27491</v>
      </c>
      <c r="F2978" s="3" t="s">
        <v>1195</v>
      </c>
      <c r="G2978" s="3" t="s">
        <v>90</v>
      </c>
      <c r="H2978" s="2" t="s">
        <v>29</v>
      </c>
      <c r="I2978" s="2" t="s">
        <v>7254</v>
      </c>
      <c r="J2978" s="3" t="str">
        <f>HYPERLINK("https://www.boe.es/gazeta/dias/1824/09/23/pdfs/GMD-1824-122.pdf#page=2","Abrir facsímil")</f>
        <v>Abrir facsímil</v>
      </c>
      <c r="K2978" s="3" t="s">
        <v>31</v>
      </c>
    </row>
    <row r="2979" spans="1:11" ht="42" customHeight="1">
      <c r="A2979" s="2" t="s">
        <v>7255</v>
      </c>
      <c r="B2979" s="2" t="s">
        <v>7256</v>
      </c>
      <c r="C2979" s="2" t="s">
        <v>26</v>
      </c>
      <c r="D2979" s="2" t="s">
        <v>18</v>
      </c>
      <c r="E2979" s="5">
        <v>-27437</v>
      </c>
      <c r="F2979" s="3" t="s">
        <v>45</v>
      </c>
      <c r="G2979" s="3" t="s">
        <v>37</v>
      </c>
      <c r="H2979" s="2" t="s">
        <v>29</v>
      </c>
      <c r="I2979" s="2" t="s">
        <v>7257</v>
      </c>
      <c r="J2979" s="3" t="str">
        <f>HYPERLINK("https://www.boe.es/gazeta/dias/1824/11/16/pdfs/GMD-1824-145.pdf#page=3","Abrir facsímil")</f>
        <v>Abrir facsímil</v>
      </c>
      <c r="K2979" s="3" t="s">
        <v>31</v>
      </c>
    </row>
    <row r="2980" spans="1:11" ht="42" customHeight="1">
      <c r="A2980" s="2" t="s">
        <v>7258</v>
      </c>
      <c r="B2980" s="2" t="s">
        <v>7259</v>
      </c>
      <c r="C2980" s="2" t="s">
        <v>54</v>
      </c>
      <c r="D2980" s="2" t="s">
        <v>55</v>
      </c>
      <c r="E2980" s="5">
        <v>-27573</v>
      </c>
      <c r="F2980" s="3" t="s">
        <v>390</v>
      </c>
      <c r="G2980" s="3" t="s">
        <v>37</v>
      </c>
      <c r="H2980" s="2" t="s">
        <v>29</v>
      </c>
      <c r="I2980" s="2" t="s">
        <v>7260</v>
      </c>
      <c r="J2980" s="3" t="str">
        <f>HYPERLINK("https://www.boe.es/gazeta/dias/1824/07/03/pdfs/GMD-1824-84.pdf#page=3","Abrir facsímil")</f>
        <v>Abrir facsímil</v>
      </c>
      <c r="K2980" s="3" t="s">
        <v>31</v>
      </c>
    </row>
    <row r="2981" spans="1:11" ht="42" customHeight="1">
      <c r="A2981" s="2" t="s">
        <v>7261</v>
      </c>
      <c r="B2981" s="2" t="s">
        <v>7261</v>
      </c>
      <c r="C2981" s="2" t="s">
        <v>54</v>
      </c>
      <c r="D2981" s="2" t="s">
        <v>55</v>
      </c>
      <c r="E2981" s="5">
        <v>-27482</v>
      </c>
      <c r="F2981" s="3" t="s">
        <v>1575</v>
      </c>
      <c r="G2981" s="3" t="s">
        <v>28</v>
      </c>
      <c r="H2981" s="2" t="s">
        <v>29</v>
      </c>
      <c r="I2981" s="2" t="s">
        <v>7262</v>
      </c>
      <c r="J2981" s="3" t="str">
        <f>HYPERLINK("https://www.boe.es/gazeta/dias/1824/10/02/pdfs/GMD-1824-126.pdf#page=4","Abrir facsímil")</f>
        <v>Abrir facsímil</v>
      </c>
      <c r="K2981" s="3" t="s">
        <v>31</v>
      </c>
    </row>
    <row r="2982" spans="1:11" ht="42" customHeight="1">
      <c r="A2982" s="2" t="s">
        <v>7263</v>
      </c>
      <c r="B2982" s="2" t="s">
        <v>7263</v>
      </c>
      <c r="C2982" s="2" t="s">
        <v>54</v>
      </c>
      <c r="D2982" s="2" t="s">
        <v>55</v>
      </c>
      <c r="E2982" s="5">
        <v>-27685</v>
      </c>
      <c r="F2982" s="3" t="s">
        <v>50</v>
      </c>
      <c r="G2982" s="3" t="s">
        <v>90</v>
      </c>
      <c r="H2982" s="2" t="s">
        <v>29</v>
      </c>
      <c r="I2982" s="2" t="s">
        <v>7264</v>
      </c>
      <c r="J2982" s="3" t="str">
        <f>HYPERLINK("https://www.boe.es/gazeta/dias/1824/03/13/pdfs/GMD-1824-33.pdf#page=2","Abrir facsímil")</f>
        <v>Abrir facsímil</v>
      </c>
      <c r="K2982" s="3" t="s">
        <v>31</v>
      </c>
    </row>
    <row r="2983" spans="1:11" ht="42" customHeight="1">
      <c r="A2983" s="2" t="s">
        <v>7263</v>
      </c>
      <c r="B2983" s="2" t="s">
        <v>7263</v>
      </c>
      <c r="C2983" s="2" t="s">
        <v>54</v>
      </c>
      <c r="D2983" s="2" t="s">
        <v>55</v>
      </c>
      <c r="E2983" s="5">
        <v>-27601</v>
      </c>
      <c r="F2983" s="3" t="s">
        <v>473</v>
      </c>
      <c r="G2983" s="3" t="s">
        <v>104</v>
      </c>
      <c r="H2983" s="2" t="s">
        <v>29</v>
      </c>
      <c r="I2983" s="2" t="s">
        <v>7265</v>
      </c>
      <c r="J2983" s="3" t="str">
        <f>HYPERLINK("https://www.boe.es/gazeta/dias/1824/06/05/pdfs/GMD-1824-72.pdf#page=1","Abrir facsímil")</f>
        <v>Abrir facsímil</v>
      </c>
      <c r="K2983" s="3" t="s">
        <v>31</v>
      </c>
    </row>
    <row r="2984" spans="1:11" ht="42" customHeight="1">
      <c r="A2984" s="2" t="s">
        <v>7263</v>
      </c>
      <c r="B2984" s="2" t="s">
        <v>7263</v>
      </c>
      <c r="C2984" s="2" t="s">
        <v>54</v>
      </c>
      <c r="D2984" s="2" t="s">
        <v>55</v>
      </c>
      <c r="E2984" s="5">
        <v>-27601</v>
      </c>
      <c r="F2984" s="3" t="s">
        <v>473</v>
      </c>
      <c r="G2984" s="3" t="s">
        <v>28</v>
      </c>
      <c r="H2984" s="2" t="s">
        <v>29</v>
      </c>
      <c r="I2984" s="2" t="s">
        <v>7266</v>
      </c>
      <c r="J2984" s="3" t="str">
        <f>HYPERLINK("https://www.boe.es/gazeta/dias/1824/06/05/pdfs/GMD-1824-72.pdf#page=4","Abrir facsímil")</f>
        <v>Abrir facsímil</v>
      </c>
      <c r="K2984" s="3" t="s">
        <v>31</v>
      </c>
    </row>
    <row r="2985" spans="1:11" ht="42" customHeight="1">
      <c r="A2985" s="2" t="s">
        <v>7263</v>
      </c>
      <c r="B2985" s="2" t="s">
        <v>7263</v>
      </c>
      <c r="C2985" s="2" t="s">
        <v>54</v>
      </c>
      <c r="D2985" s="2" t="s">
        <v>55</v>
      </c>
      <c r="E2985" s="5">
        <v>-27594</v>
      </c>
      <c r="F2985" s="3" t="s">
        <v>432</v>
      </c>
      <c r="G2985" s="3" t="s">
        <v>104</v>
      </c>
      <c r="H2985" s="2" t="s">
        <v>29</v>
      </c>
      <c r="I2985" s="2" t="s">
        <v>7267</v>
      </c>
      <c r="J2985" s="3" t="str">
        <f>HYPERLINK("https://www.boe.es/gazeta/dias/1824/06/12/pdfs/GMD-1824-75.pdf#page=1","Abrir facsímil")</f>
        <v>Abrir facsímil</v>
      </c>
      <c r="K2985" s="3" t="s">
        <v>31</v>
      </c>
    </row>
    <row r="2986" spans="1:11" ht="42" customHeight="1">
      <c r="A2986" s="2" t="s">
        <v>7263</v>
      </c>
      <c r="B2986" s="2" t="s">
        <v>7263</v>
      </c>
      <c r="C2986" s="2" t="s">
        <v>34</v>
      </c>
      <c r="D2986" s="2" t="s">
        <v>35</v>
      </c>
      <c r="E2986" s="5">
        <v>-27568</v>
      </c>
      <c r="F2986" s="3" t="s">
        <v>103</v>
      </c>
      <c r="G2986" s="3" t="s">
        <v>104</v>
      </c>
      <c r="H2986" s="2" t="s">
        <v>29</v>
      </c>
      <c r="I2986" s="2" t="s">
        <v>7268</v>
      </c>
      <c r="J2986" s="3" t="str">
        <f>HYPERLINK("https://www.boe.es/gazeta/dias/1824/07/08/pdfs/GMD-1824-86.pdf#page=1","Abrir facsímil")</f>
        <v>Abrir facsímil</v>
      </c>
      <c r="K2986" s="3" t="s">
        <v>31</v>
      </c>
    </row>
    <row r="2987" spans="1:11" ht="42" customHeight="1">
      <c r="A2987" s="2" t="s">
        <v>7263</v>
      </c>
      <c r="B2987" s="2" t="s">
        <v>7263</v>
      </c>
      <c r="C2987" s="2" t="s">
        <v>34</v>
      </c>
      <c r="D2987" s="2" t="s">
        <v>35</v>
      </c>
      <c r="E2987" s="5">
        <v>-27496</v>
      </c>
      <c r="F2987" s="3" t="s">
        <v>1377</v>
      </c>
      <c r="G2987" s="3" t="s">
        <v>37</v>
      </c>
      <c r="H2987" s="2" t="s">
        <v>29</v>
      </c>
      <c r="I2987" s="2" t="s">
        <v>7269</v>
      </c>
      <c r="J2987" s="3" t="str">
        <f>HYPERLINK("https://www.boe.es/gazeta/dias/1824/09/18/pdfs/GMD-1824-120.pdf#page=3","Abrir facsímil")</f>
        <v>Abrir facsímil</v>
      </c>
      <c r="K2987" s="3" t="s">
        <v>31</v>
      </c>
    </row>
    <row r="2988" spans="1:11" ht="42" customHeight="1">
      <c r="A2988" s="2" t="s">
        <v>7263</v>
      </c>
      <c r="B2988" s="2" t="s">
        <v>7263</v>
      </c>
      <c r="C2988" s="2" t="s">
        <v>34</v>
      </c>
      <c r="D2988" s="2" t="s">
        <v>35</v>
      </c>
      <c r="E2988" s="5">
        <v>-27449</v>
      </c>
      <c r="F2988" s="3" t="s">
        <v>360</v>
      </c>
      <c r="G2988" s="3" t="s">
        <v>104</v>
      </c>
      <c r="H2988" s="2" t="s">
        <v>29</v>
      </c>
      <c r="I2988" s="2" t="s">
        <v>7270</v>
      </c>
      <c r="J2988" s="3" t="str">
        <f>HYPERLINK("https://www.boe.es/gazeta/dias/1824/11/04/pdfs/GMD-1824-140.pdf#page=1","Abrir facsímil")</f>
        <v>Abrir facsímil</v>
      </c>
      <c r="K2988" s="3" t="s">
        <v>31</v>
      </c>
    </row>
    <row r="2989" spans="1:11" ht="42" customHeight="1">
      <c r="A2989" s="2" t="s">
        <v>7263</v>
      </c>
      <c r="B2989" s="2" t="s">
        <v>7263</v>
      </c>
      <c r="C2989" s="2" t="s">
        <v>54</v>
      </c>
      <c r="D2989" s="2" t="s">
        <v>55</v>
      </c>
      <c r="E2989" s="5">
        <v>-27409</v>
      </c>
      <c r="F2989" s="3" t="s">
        <v>85</v>
      </c>
      <c r="G2989" s="3" t="s">
        <v>104</v>
      </c>
      <c r="H2989" s="2" t="s">
        <v>29</v>
      </c>
      <c r="I2989" s="2" t="s">
        <v>7271</v>
      </c>
      <c r="J2989" s="3" t="str">
        <f>HYPERLINK("https://www.boe.es/gazeta/dias/1824/12/14/pdfs/GMD-1824-157.pdf#page=1","Abrir facsímil")</f>
        <v>Abrir facsímil</v>
      </c>
      <c r="K2989" s="3" t="s">
        <v>31</v>
      </c>
    </row>
    <row r="2990" spans="1:11" ht="42" customHeight="1">
      <c r="A2990" s="2" t="s">
        <v>7272</v>
      </c>
      <c r="B2990" s="2" t="s">
        <v>7273</v>
      </c>
      <c r="C2990" s="2" t="s">
        <v>17</v>
      </c>
      <c r="D2990" s="2" t="s">
        <v>18</v>
      </c>
      <c r="E2990" s="5">
        <v>-27454</v>
      </c>
      <c r="F2990" s="3" t="s">
        <v>318</v>
      </c>
      <c r="G2990" s="3" t="s">
        <v>37</v>
      </c>
      <c r="H2990" s="2" t="s">
        <v>29</v>
      </c>
      <c r="I2990" s="2" t="s">
        <v>7274</v>
      </c>
      <c r="J2990" s="3" t="str">
        <f>HYPERLINK("https://www.boe.es/gazeta/dias/1824/10/30/pdfs/GMD-1824-138.pdf#page=3","Abrir facsímil")</f>
        <v>Abrir facsímil</v>
      </c>
      <c r="K2990" s="3" t="s">
        <v>31</v>
      </c>
    </row>
    <row r="2991" spans="1:11" ht="42" customHeight="1">
      <c r="A2991" s="2" t="s">
        <v>7275</v>
      </c>
      <c r="B2991" s="2" t="s">
        <v>7276</v>
      </c>
      <c r="C2991" s="2" t="s">
        <v>54</v>
      </c>
      <c r="D2991" s="2" t="s">
        <v>55</v>
      </c>
      <c r="E2991" s="5">
        <v>-27752</v>
      </c>
      <c r="F2991" s="3" t="s">
        <v>442</v>
      </c>
      <c r="G2991" s="3" t="s">
        <v>28</v>
      </c>
      <c r="H2991" s="2" t="s">
        <v>29</v>
      </c>
      <c r="I2991" s="2" t="s">
        <v>7277</v>
      </c>
      <c r="J2991" s="3" t="str">
        <f>HYPERLINK("https://www.boe.es/gazeta/dias/1824/01/06/pdfs/GMD-1824-3.pdf#page=4","Abrir facsímil")</f>
        <v>Abrir facsímil</v>
      </c>
      <c r="K2991" s="3" t="s">
        <v>31</v>
      </c>
    </row>
    <row r="2992" spans="1:11" ht="42" customHeight="1">
      <c r="A2992" s="2" t="s">
        <v>7278</v>
      </c>
      <c r="B2992" s="2" t="s">
        <v>7278</v>
      </c>
      <c r="C2992" s="2" t="s">
        <v>54</v>
      </c>
      <c r="D2992" s="2" t="s">
        <v>55</v>
      </c>
      <c r="E2992" s="5">
        <v>-27731</v>
      </c>
      <c r="F2992" s="3" t="s">
        <v>1284</v>
      </c>
      <c r="G2992" s="3" t="s">
        <v>37</v>
      </c>
      <c r="H2992" s="2" t="s">
        <v>29</v>
      </c>
      <c r="I2992" s="2" t="s">
        <v>7279</v>
      </c>
      <c r="J2992" s="3" t="str">
        <f>HYPERLINK("https://www.boe.es/gazeta/dias/1824/01/27/pdfs/GMD-1824-12.pdf#page=3","Abrir facsímil")</f>
        <v>Abrir facsímil</v>
      </c>
      <c r="K2992" s="3" t="s">
        <v>31</v>
      </c>
    </row>
    <row r="2993" spans="1:11" ht="42" customHeight="1">
      <c r="A2993" s="2" t="s">
        <v>7280</v>
      </c>
      <c r="B2993" s="2" t="s">
        <v>7280</v>
      </c>
      <c r="C2993" s="2" t="s">
        <v>54</v>
      </c>
      <c r="D2993" s="2" t="s">
        <v>55</v>
      </c>
      <c r="E2993" s="5">
        <v>-27430</v>
      </c>
      <c r="F2993" s="3" t="s">
        <v>699</v>
      </c>
      <c r="G2993" s="3" t="s">
        <v>28</v>
      </c>
      <c r="H2993" s="2" t="s">
        <v>29</v>
      </c>
      <c r="I2993" s="2" t="s">
        <v>7281</v>
      </c>
      <c r="J2993" s="3" t="str">
        <f>HYPERLINK("https://www.boe.es/gazeta/dias/1824/11/23/pdfs/GMD-1824-148.pdf#page=4","Abrir facsímil")</f>
        <v>Abrir facsímil</v>
      </c>
      <c r="K2993" s="3" t="s">
        <v>31</v>
      </c>
    </row>
    <row r="2994" spans="1:11" ht="42" customHeight="1">
      <c r="A2994" s="2" t="s">
        <v>7282</v>
      </c>
      <c r="B2994" s="2" t="s">
        <v>7283</v>
      </c>
      <c r="C2994" s="2" t="s">
        <v>54</v>
      </c>
      <c r="D2994" s="2" t="s">
        <v>55</v>
      </c>
      <c r="E2994" s="5">
        <v>-27449</v>
      </c>
      <c r="F2994" s="3" t="s">
        <v>360</v>
      </c>
      <c r="G2994" s="3" t="s">
        <v>37</v>
      </c>
      <c r="H2994" s="2" t="s">
        <v>29</v>
      </c>
      <c r="I2994" s="2" t="s">
        <v>7284</v>
      </c>
      <c r="J2994" s="3" t="str">
        <f>HYPERLINK("https://www.boe.es/gazeta/dias/1824/11/04/pdfs/GMD-1824-140.pdf#page=3","Abrir facsímil")</f>
        <v>Abrir facsímil</v>
      </c>
      <c r="K2994" s="3" t="s">
        <v>31</v>
      </c>
    </row>
    <row r="2995" spans="1:11" ht="42" customHeight="1">
      <c r="A2995" s="2" t="s">
        <v>7285</v>
      </c>
      <c r="B2995" s="2" t="s">
        <v>7285</v>
      </c>
      <c r="C2995" s="2" t="s">
        <v>49</v>
      </c>
      <c r="D2995" s="2" t="s">
        <v>18</v>
      </c>
      <c r="E2995" s="5">
        <v>-27423</v>
      </c>
      <c r="F2995" s="3" t="s">
        <v>1300</v>
      </c>
      <c r="G2995" s="3" t="s">
        <v>104</v>
      </c>
      <c r="H2995" s="2" t="s">
        <v>29</v>
      </c>
      <c r="I2995" s="2" t="s">
        <v>7286</v>
      </c>
      <c r="J2995" s="3" t="str">
        <f>HYPERLINK("https://www.boe.es/gazeta/dias/1824/11/30/pdfs/GMD-1824-151.pdf#page=1","Abrir facsímil")</f>
        <v>Abrir facsímil</v>
      </c>
      <c r="K2995" s="3" t="s">
        <v>31</v>
      </c>
    </row>
    <row r="2996" spans="1:11" ht="42" customHeight="1">
      <c r="A2996" s="2" t="s">
        <v>7287</v>
      </c>
      <c r="B2996" s="2" t="s">
        <v>7288</v>
      </c>
      <c r="C2996" s="2" t="s">
        <v>54</v>
      </c>
      <c r="D2996" s="2" t="s">
        <v>55</v>
      </c>
      <c r="E2996" s="5">
        <v>-27400</v>
      </c>
      <c r="F2996" s="3" t="s">
        <v>108</v>
      </c>
      <c r="G2996" s="3" t="s">
        <v>28</v>
      </c>
      <c r="H2996" s="2" t="s">
        <v>29</v>
      </c>
      <c r="I2996" s="2" t="s">
        <v>7289</v>
      </c>
      <c r="J2996" s="3" t="str">
        <f>HYPERLINK("https://www.boe.es/gazeta/dias/1824/12/23/pdfs/GMD-1824-161.pdf#page=4","Abrir facsímil")</f>
        <v>Abrir facsímil</v>
      </c>
      <c r="K2996" s="3" t="s">
        <v>31</v>
      </c>
    </row>
    <row r="2997" spans="1:11" ht="42" customHeight="1">
      <c r="A2997" s="2" t="s">
        <v>7290</v>
      </c>
      <c r="B2997" s="2" t="s">
        <v>7291</v>
      </c>
      <c r="C2997" s="2" t="s">
        <v>34</v>
      </c>
      <c r="D2997" s="2" t="s">
        <v>35</v>
      </c>
      <c r="E2997" s="5">
        <v>-27512</v>
      </c>
      <c r="F2997" s="3" t="s">
        <v>36</v>
      </c>
      <c r="G2997" s="3" t="s">
        <v>37</v>
      </c>
      <c r="H2997" s="2" t="s">
        <v>29</v>
      </c>
      <c r="I2997" s="2" t="s">
        <v>7292</v>
      </c>
      <c r="J2997" s="3" t="str">
        <f>HYPERLINK("https://www.boe.es/gazeta/dias/1824/09/02/pdfs/GMD-1824-113.pdf#page=3","Abrir facsímil")</f>
        <v>Abrir facsímil</v>
      </c>
      <c r="K2997" s="3" t="s">
        <v>31</v>
      </c>
    </row>
    <row r="2998" spans="1:11" ht="42" customHeight="1">
      <c r="A2998" s="2" t="s">
        <v>7293</v>
      </c>
      <c r="B2998" s="2" t="s">
        <v>7294</v>
      </c>
      <c r="C2998" s="2" t="s">
        <v>17</v>
      </c>
      <c r="D2998" s="2" t="s">
        <v>18</v>
      </c>
      <c r="E2998" s="5">
        <v>-27512</v>
      </c>
      <c r="F2998" s="3" t="s">
        <v>36</v>
      </c>
      <c r="G2998" s="3" t="s">
        <v>37</v>
      </c>
      <c r="H2998" s="2" t="s">
        <v>29</v>
      </c>
      <c r="I2998" s="2" t="s">
        <v>7295</v>
      </c>
      <c r="J2998" s="3" t="str">
        <f>HYPERLINK("https://www.boe.es/gazeta/dias/1824/09/02/pdfs/GMD-1824-113.pdf#page=3","Abrir facsímil")</f>
        <v>Abrir facsímil</v>
      </c>
      <c r="K2998" s="3" t="s">
        <v>31</v>
      </c>
    </row>
    <row r="2999" spans="1:11" ht="42" customHeight="1">
      <c r="A2999" s="2" t="s">
        <v>7296</v>
      </c>
      <c r="B2999" s="2" t="s">
        <v>7297</v>
      </c>
      <c r="C2999" s="2" t="s">
        <v>54</v>
      </c>
      <c r="D2999" s="2" t="s">
        <v>55</v>
      </c>
      <c r="E2999" s="5">
        <v>-27409</v>
      </c>
      <c r="F2999" s="3" t="s">
        <v>85</v>
      </c>
      <c r="G2999" s="3" t="s">
        <v>90</v>
      </c>
      <c r="H2999" s="2" t="s">
        <v>29</v>
      </c>
      <c r="I2999" s="2" t="s">
        <v>7298</v>
      </c>
      <c r="J2999" s="3" t="str">
        <f>HYPERLINK("https://www.boe.es/gazeta/dias/1824/12/14/pdfs/GMD-1824-157.pdf#page=2","Abrir facsímil")</f>
        <v>Abrir facsímil</v>
      </c>
      <c r="K2999" s="3" t="s">
        <v>31</v>
      </c>
    </row>
    <row r="3000" spans="1:11" ht="42" customHeight="1">
      <c r="A3000" s="2" t="s">
        <v>7299</v>
      </c>
      <c r="B3000" s="2" t="s">
        <v>7299</v>
      </c>
      <c r="C3000" s="2" t="s">
        <v>54</v>
      </c>
      <c r="D3000" s="2" t="s">
        <v>55</v>
      </c>
      <c r="E3000" s="5">
        <v>-27477</v>
      </c>
      <c r="F3000" s="3" t="s">
        <v>666</v>
      </c>
      <c r="G3000" s="3" t="s">
        <v>104</v>
      </c>
      <c r="H3000" s="2" t="s">
        <v>29</v>
      </c>
      <c r="I3000" s="2" t="s">
        <v>7300</v>
      </c>
      <c r="J3000" s="3" t="str">
        <f>HYPERLINK("https://www.boe.es/gazeta/dias/1824/10/07/pdfs/GMD-1824-128.pdf#page=1","Abrir facsímil")</f>
        <v>Abrir facsímil</v>
      </c>
      <c r="K3000" s="3" t="s">
        <v>31</v>
      </c>
    </row>
    <row r="3001" spans="1:11" ht="42" customHeight="1">
      <c r="A3001" s="2" t="s">
        <v>7301</v>
      </c>
      <c r="B3001" s="2" t="s">
        <v>7302</v>
      </c>
      <c r="C3001" s="2" t="s">
        <v>34</v>
      </c>
      <c r="D3001" s="2" t="s">
        <v>35</v>
      </c>
      <c r="E3001" s="5">
        <v>-27407</v>
      </c>
      <c r="F3001" s="3" t="s">
        <v>254</v>
      </c>
      <c r="G3001" s="3" t="s">
        <v>28</v>
      </c>
      <c r="H3001" s="2" t="s">
        <v>29</v>
      </c>
      <c r="I3001" s="2" t="s">
        <v>7303</v>
      </c>
      <c r="J3001" s="3" t="str">
        <f>HYPERLINK("https://www.boe.es/gazeta/dias/1824/12/16/pdfs/GMD-1824-158.pdf#page=4","Abrir facsímil")</f>
        <v>Abrir facsímil</v>
      </c>
      <c r="K3001" s="3" t="s">
        <v>31</v>
      </c>
    </row>
    <row r="3002" spans="1:11" ht="42" customHeight="1">
      <c r="A3002" s="2" t="s">
        <v>7304</v>
      </c>
      <c r="B3002" s="2" t="s">
        <v>7304</v>
      </c>
      <c r="C3002" s="2" t="s">
        <v>17</v>
      </c>
      <c r="D3002" s="2" t="s">
        <v>18</v>
      </c>
      <c r="E3002" s="5">
        <v>-27437</v>
      </c>
      <c r="F3002" s="3" t="s">
        <v>45</v>
      </c>
      <c r="G3002" s="3" t="s">
        <v>104</v>
      </c>
      <c r="H3002" s="2" t="s">
        <v>29</v>
      </c>
      <c r="I3002" s="2" t="s">
        <v>7305</v>
      </c>
      <c r="J3002" s="3" t="str">
        <f>HYPERLINK("https://www.boe.es/gazeta/dias/1824/11/16/pdfs/GMD-1824-145.pdf#page=1","Abrir facsímil")</f>
        <v>Abrir facsímil</v>
      </c>
      <c r="K3002" s="3" t="s">
        <v>31</v>
      </c>
    </row>
    <row r="3003" spans="1:11" ht="42" customHeight="1">
      <c r="A3003" s="2" t="s">
        <v>7306</v>
      </c>
      <c r="B3003" s="2" t="s">
        <v>7307</v>
      </c>
      <c r="C3003" s="2" t="s">
        <v>34</v>
      </c>
      <c r="D3003" s="2" t="s">
        <v>35</v>
      </c>
      <c r="E3003" s="5">
        <v>-27496</v>
      </c>
      <c r="F3003" s="3" t="s">
        <v>1377</v>
      </c>
      <c r="G3003" s="3" t="s">
        <v>37</v>
      </c>
      <c r="H3003" s="2" t="s">
        <v>29</v>
      </c>
      <c r="I3003" s="2" t="s">
        <v>7308</v>
      </c>
      <c r="J3003" s="3" t="str">
        <f>HYPERLINK("https://www.boe.es/gazeta/dias/1824/09/18/pdfs/GMD-1824-120.pdf#page=3","Abrir facsímil")</f>
        <v>Abrir facsímil</v>
      </c>
      <c r="K3003" s="3" t="s">
        <v>31</v>
      </c>
    </row>
    <row r="3004" spans="1:11" ht="42" customHeight="1">
      <c r="A3004" s="2" t="s">
        <v>7309</v>
      </c>
      <c r="B3004" s="2" t="s">
        <v>7310</v>
      </c>
      <c r="C3004" s="2" t="s">
        <v>54</v>
      </c>
      <c r="D3004" s="2" t="s">
        <v>55</v>
      </c>
      <c r="E3004" s="5">
        <v>-27745</v>
      </c>
      <c r="F3004" s="3" t="s">
        <v>1104</v>
      </c>
      <c r="G3004" s="3" t="s">
        <v>3776</v>
      </c>
      <c r="H3004" s="2" t="s">
        <v>29</v>
      </c>
      <c r="I3004" s="2" t="s">
        <v>7311</v>
      </c>
      <c r="J3004" s="3" t="str">
        <f>HYPERLINK("https://www.boe.es/gazeta/dias/1824/01/13/pdfs/GMD-1824-6.pdf#page=4","Abrir facsímil")</f>
        <v>Abrir facsímil</v>
      </c>
      <c r="K3004" s="3" t="s">
        <v>31</v>
      </c>
    </row>
    <row r="3005" spans="1:11" ht="42" customHeight="1">
      <c r="A3005" s="2" t="s">
        <v>7312</v>
      </c>
      <c r="B3005" s="2" t="s">
        <v>7313</v>
      </c>
      <c r="C3005" s="2" t="s">
        <v>17</v>
      </c>
      <c r="D3005" s="2" t="s">
        <v>18</v>
      </c>
      <c r="E3005" s="5">
        <v>-27437</v>
      </c>
      <c r="F3005" s="3" t="s">
        <v>45</v>
      </c>
      <c r="G3005" s="3" t="s">
        <v>37</v>
      </c>
      <c r="H3005" s="2" t="s">
        <v>29</v>
      </c>
      <c r="I3005" s="2" t="s">
        <v>7314</v>
      </c>
      <c r="J3005" s="3" t="str">
        <f>HYPERLINK("https://www.boe.es/gazeta/dias/1824/11/16/pdfs/GMD-1824-145.pdf#page=3","Abrir facsímil")</f>
        <v>Abrir facsímil</v>
      </c>
      <c r="K3005" s="3" t="s">
        <v>31</v>
      </c>
    </row>
    <row r="3006" spans="1:11" ht="42" customHeight="1">
      <c r="A3006" s="2" t="s">
        <v>7315</v>
      </c>
      <c r="B3006" s="2" t="s">
        <v>7316</v>
      </c>
      <c r="C3006" s="2" t="s">
        <v>34</v>
      </c>
      <c r="D3006" s="2" t="s">
        <v>35</v>
      </c>
      <c r="E3006" s="5">
        <v>-27533</v>
      </c>
      <c r="F3006" s="3" t="s">
        <v>227</v>
      </c>
      <c r="G3006" s="3" t="s">
        <v>28</v>
      </c>
      <c r="H3006" s="2" t="s">
        <v>21</v>
      </c>
      <c r="I3006" s="2" t="s">
        <v>7317</v>
      </c>
      <c r="J3006" s="3" t="str">
        <f>HYPERLINK("https://www.boe.es/gazeta/dias/1824/08/12/pdfs/GMD-1824-101.pdf#page=4","Abrir facsímil")</f>
        <v>Abrir facsímil</v>
      </c>
      <c r="K3006" s="3" t="s">
        <v>23</v>
      </c>
    </row>
    <row r="3007" spans="1:11" ht="42" customHeight="1">
      <c r="A3007" s="2" t="s">
        <v>7318</v>
      </c>
      <c r="B3007" s="2" t="s">
        <v>7319</v>
      </c>
      <c r="C3007" s="2" t="s">
        <v>34</v>
      </c>
      <c r="D3007" s="2" t="s">
        <v>35</v>
      </c>
      <c r="E3007" s="5">
        <v>-27580</v>
      </c>
      <c r="F3007" s="3" t="s">
        <v>231</v>
      </c>
      <c r="G3007" s="3" t="s">
        <v>37</v>
      </c>
      <c r="H3007" s="2" t="s">
        <v>29</v>
      </c>
      <c r="I3007" s="2" t="s">
        <v>7320</v>
      </c>
      <c r="J3007" s="3" t="str">
        <f>HYPERLINK("https://www.boe.es/gazeta/dias/1824/06/26/pdfs/GMD-1824-81.pdf#page=3","Abrir facsímil")</f>
        <v>Abrir facsímil</v>
      </c>
      <c r="K3007" s="3" t="s">
        <v>31</v>
      </c>
    </row>
    <row r="3008" spans="1:11" ht="42" customHeight="1">
      <c r="A3008" s="2" t="s">
        <v>7321</v>
      </c>
      <c r="B3008" s="2" t="s">
        <v>7322</v>
      </c>
      <c r="C3008" s="2" t="s">
        <v>17</v>
      </c>
      <c r="D3008" s="2" t="s">
        <v>18</v>
      </c>
      <c r="E3008" s="5">
        <v>-27428</v>
      </c>
      <c r="F3008" s="3" t="s">
        <v>81</v>
      </c>
      <c r="G3008" s="3" t="s">
        <v>37</v>
      </c>
      <c r="H3008" s="2" t="s">
        <v>29</v>
      </c>
      <c r="I3008" s="2" t="s">
        <v>7323</v>
      </c>
      <c r="J3008" s="3" t="str">
        <f>HYPERLINK("https://www.boe.es/gazeta/dias/1824/11/25/pdfs/GMD-1824-149.pdf#page=3","Abrir facsímil")</f>
        <v>Abrir facsímil</v>
      </c>
      <c r="K3008" s="3" t="s">
        <v>31</v>
      </c>
    </row>
    <row r="3009" spans="1:11" ht="42" customHeight="1">
      <c r="A3009" s="2" t="s">
        <v>7324</v>
      </c>
      <c r="B3009" s="2" t="s">
        <v>7324</v>
      </c>
      <c r="C3009" s="2" t="s">
        <v>54</v>
      </c>
      <c r="D3009" s="2" t="s">
        <v>55</v>
      </c>
      <c r="E3009" s="5">
        <v>-27426</v>
      </c>
      <c r="F3009" s="3" t="s">
        <v>244</v>
      </c>
      <c r="G3009" s="3" t="s">
        <v>90</v>
      </c>
      <c r="H3009" s="2" t="s">
        <v>29</v>
      </c>
      <c r="I3009" s="2" t="s">
        <v>7325</v>
      </c>
      <c r="J3009" s="3" t="str">
        <f>HYPERLINK("https://www.boe.es/gazeta/dias/1824/11/27/pdfs/GMD-1824-150.pdf#page=2","Abrir facsímil")</f>
        <v>Abrir facsímil</v>
      </c>
      <c r="K3009" s="3" t="s">
        <v>31</v>
      </c>
    </row>
    <row r="3010" spans="1:11" ht="42" customHeight="1">
      <c r="A3010" s="2" t="s">
        <v>7326</v>
      </c>
      <c r="B3010" s="2" t="s">
        <v>7327</v>
      </c>
      <c r="C3010" s="2" t="s">
        <v>17</v>
      </c>
      <c r="D3010" s="2" t="s">
        <v>18</v>
      </c>
      <c r="E3010" s="5">
        <v>-27757</v>
      </c>
      <c r="F3010" s="3" t="s">
        <v>235</v>
      </c>
      <c r="G3010" s="3" t="s">
        <v>37</v>
      </c>
      <c r="H3010" s="2" t="s">
        <v>29</v>
      </c>
      <c r="I3010" s="2" t="s">
        <v>7328</v>
      </c>
      <c r="J3010" s="3" t="str">
        <f>HYPERLINK("https://www.boe.es/gazeta/dias/1824/01/01/pdfs/GMD-1824-1.pdf#page=3","Abrir facsímil")</f>
        <v>Abrir facsímil</v>
      </c>
      <c r="K3010" s="3" t="s">
        <v>31</v>
      </c>
    </row>
    <row r="3011" spans="1:11" ht="42" customHeight="1">
      <c r="A3011" s="2" t="s">
        <v>7329</v>
      </c>
      <c r="B3011" s="2" t="s">
        <v>7330</v>
      </c>
      <c r="C3011" s="2" t="s">
        <v>54</v>
      </c>
      <c r="D3011" s="2" t="s">
        <v>55</v>
      </c>
      <c r="E3011" s="5">
        <v>-27414</v>
      </c>
      <c r="F3011" s="3" t="s">
        <v>179</v>
      </c>
      <c r="G3011" s="3" t="s">
        <v>37</v>
      </c>
      <c r="H3011" s="2" t="s">
        <v>29</v>
      </c>
      <c r="I3011" s="2" t="s">
        <v>7331</v>
      </c>
      <c r="J3011" s="3" t="str">
        <f>HYPERLINK("https://www.boe.es/gazeta/dias/1824/12/09/pdfs/GMD-1824-155.pdf#page=3","Abrir facsímil")</f>
        <v>Abrir facsímil</v>
      </c>
      <c r="K3011" s="3" t="s">
        <v>31</v>
      </c>
    </row>
    <row r="3012" spans="1:11" ht="42" customHeight="1">
      <c r="A3012" s="2" t="s">
        <v>7332</v>
      </c>
      <c r="B3012" s="2" t="s">
        <v>7333</v>
      </c>
      <c r="C3012" s="2" t="s">
        <v>72</v>
      </c>
      <c r="D3012" s="2" t="s">
        <v>18</v>
      </c>
      <c r="E3012" s="5">
        <v>-27657</v>
      </c>
      <c r="F3012" s="3" t="s">
        <v>94</v>
      </c>
      <c r="G3012" s="3" t="s">
        <v>28</v>
      </c>
      <c r="H3012" s="2" t="s">
        <v>29</v>
      </c>
      <c r="I3012" s="2" t="s">
        <v>7334</v>
      </c>
      <c r="J3012" s="3" t="str">
        <f>HYPERLINK("https://www.boe.es/gazeta/dias/1824/04/10/pdfs/GMD-1824-47.pdf#page=4","Abrir facsímil")</f>
        <v>Abrir facsímil</v>
      </c>
      <c r="K3012" s="3" t="s">
        <v>31</v>
      </c>
    </row>
    <row r="3013" spans="1:11" ht="42" customHeight="1">
      <c r="A3013" s="2" t="s">
        <v>7335</v>
      </c>
      <c r="B3013" s="2" t="s">
        <v>7336</v>
      </c>
      <c r="C3013" s="2" t="s">
        <v>155</v>
      </c>
      <c r="D3013" s="2" t="s">
        <v>18</v>
      </c>
      <c r="E3013" s="5">
        <v>-27521</v>
      </c>
      <c r="F3013" s="3" t="s">
        <v>930</v>
      </c>
      <c r="G3013" s="3" t="s">
        <v>28</v>
      </c>
      <c r="H3013" s="2" t="s">
        <v>29</v>
      </c>
      <c r="I3013" s="2" t="s">
        <v>7337</v>
      </c>
      <c r="J3013" s="3" t="str">
        <f>HYPERLINK("https://www.boe.es/gazeta/dias/1824/08/24/pdfs/GMD-1824-106.pdf#page=4","Abrir facsímil")</f>
        <v>Abrir facsímil</v>
      </c>
      <c r="K3013" s="3" t="s">
        <v>31</v>
      </c>
    </row>
    <row r="3014" spans="1:11" ht="42" customHeight="1">
      <c r="A3014" s="2" t="s">
        <v>7338</v>
      </c>
      <c r="B3014" s="2" t="s">
        <v>7339</v>
      </c>
      <c r="C3014" s="2" t="s">
        <v>17</v>
      </c>
      <c r="D3014" s="2" t="s">
        <v>18</v>
      </c>
      <c r="E3014" s="5">
        <v>-27594</v>
      </c>
      <c r="F3014" s="3" t="s">
        <v>432</v>
      </c>
      <c r="G3014" s="3" t="s">
        <v>90</v>
      </c>
      <c r="H3014" s="2" t="s">
        <v>29</v>
      </c>
      <c r="I3014" s="2" t="s">
        <v>7340</v>
      </c>
      <c r="J3014" s="3" t="str">
        <f>HYPERLINK("https://www.boe.es/gazeta/dias/1824/06/12/pdfs/GMD-1824-75.pdf#page=2","Abrir facsímil")</f>
        <v>Abrir facsímil</v>
      </c>
      <c r="K3014" s="3" t="s">
        <v>31</v>
      </c>
    </row>
    <row r="3015" spans="1:11" ht="42" customHeight="1">
      <c r="A3015" s="2" t="s">
        <v>7341</v>
      </c>
      <c r="B3015" s="2" t="s">
        <v>7342</v>
      </c>
      <c r="C3015" s="2" t="s">
        <v>17</v>
      </c>
      <c r="D3015" s="2" t="s">
        <v>18</v>
      </c>
      <c r="E3015" s="5">
        <v>-27491</v>
      </c>
      <c r="F3015" s="3" t="s">
        <v>1195</v>
      </c>
      <c r="G3015" s="3" t="s">
        <v>28</v>
      </c>
      <c r="H3015" s="2" t="s">
        <v>29</v>
      </c>
      <c r="I3015" s="2" t="s">
        <v>7343</v>
      </c>
      <c r="J3015" s="3" t="str">
        <f>HYPERLINK("https://www.boe.es/gazeta/dias/1824/09/23/pdfs/GMD-1824-122.pdf#page=4","Abrir facsímil")</f>
        <v>Abrir facsímil</v>
      </c>
      <c r="K3015" s="3" t="s">
        <v>31</v>
      </c>
    </row>
    <row r="3016" spans="1:11" ht="42" customHeight="1">
      <c r="A3016" s="2" t="s">
        <v>7344</v>
      </c>
      <c r="B3016" s="2" t="s">
        <v>7345</v>
      </c>
      <c r="C3016" s="2" t="s">
        <v>54</v>
      </c>
      <c r="D3016" s="2" t="s">
        <v>55</v>
      </c>
      <c r="E3016" s="5">
        <v>-27428</v>
      </c>
      <c r="F3016" s="3" t="s">
        <v>81</v>
      </c>
      <c r="G3016" s="3" t="s">
        <v>90</v>
      </c>
      <c r="H3016" s="2" t="s">
        <v>29</v>
      </c>
      <c r="I3016" s="2" t="s">
        <v>7346</v>
      </c>
      <c r="J3016" s="3" t="str">
        <f>HYPERLINK("https://www.boe.es/gazeta/dias/1824/11/25/pdfs/GMD-1824-149.pdf#page=2","Abrir facsímil")</f>
        <v>Abrir facsímil</v>
      </c>
      <c r="K3016" s="3" t="s">
        <v>31</v>
      </c>
    </row>
    <row r="3017" spans="1:11" ht="42" customHeight="1">
      <c r="A3017" s="2" t="s">
        <v>7344</v>
      </c>
      <c r="B3017" s="2" t="s">
        <v>7345</v>
      </c>
      <c r="C3017" s="2" t="s">
        <v>34</v>
      </c>
      <c r="D3017" s="2" t="s">
        <v>35</v>
      </c>
      <c r="E3017" s="5">
        <v>-27428</v>
      </c>
      <c r="F3017" s="3" t="s">
        <v>81</v>
      </c>
      <c r="G3017" s="3" t="s">
        <v>37</v>
      </c>
      <c r="H3017" s="2" t="s">
        <v>29</v>
      </c>
      <c r="I3017" s="2" t="s">
        <v>7347</v>
      </c>
      <c r="J3017" s="3" t="str">
        <f>HYPERLINK("https://www.boe.es/gazeta/dias/1824/11/25/pdfs/GMD-1824-149.pdf#page=3","Abrir facsímil")</f>
        <v>Abrir facsímil</v>
      </c>
      <c r="K3017" s="3" t="s">
        <v>31</v>
      </c>
    </row>
    <row r="3018" spans="1:11" ht="42" customHeight="1">
      <c r="A3018" s="2" t="s">
        <v>7348</v>
      </c>
      <c r="B3018" s="2" t="s">
        <v>7348</v>
      </c>
      <c r="C3018" s="2" t="s">
        <v>17</v>
      </c>
      <c r="D3018" s="2" t="s">
        <v>18</v>
      </c>
      <c r="E3018" s="5">
        <v>-27486</v>
      </c>
      <c r="F3018" s="3" t="s">
        <v>160</v>
      </c>
      <c r="G3018" s="3" t="s">
        <v>90</v>
      </c>
      <c r="H3018" s="2" t="s">
        <v>29</v>
      </c>
      <c r="I3018" s="2" t="s">
        <v>7349</v>
      </c>
      <c r="J3018" s="3" t="str">
        <f>HYPERLINK("https://www.boe.es/gazeta/dias/1824/09/28/pdfs/GMD-1824-124.pdf#page=2","Abrir facsímil")</f>
        <v>Abrir facsímil</v>
      </c>
      <c r="K3018" s="3" t="s">
        <v>31</v>
      </c>
    </row>
    <row r="3019" spans="1:11" ht="42" customHeight="1">
      <c r="A3019" s="2" t="s">
        <v>7348</v>
      </c>
      <c r="B3019" s="2" t="s">
        <v>7348</v>
      </c>
      <c r="C3019" s="2" t="s">
        <v>26</v>
      </c>
      <c r="D3019" s="2" t="s">
        <v>18</v>
      </c>
      <c r="E3019" s="5">
        <v>-27463</v>
      </c>
      <c r="F3019" s="3" t="s">
        <v>409</v>
      </c>
      <c r="G3019" s="3" t="s">
        <v>28</v>
      </c>
      <c r="H3019" s="2" t="s">
        <v>29</v>
      </c>
      <c r="I3019" s="2" t="s">
        <v>7350</v>
      </c>
      <c r="J3019" s="3" t="str">
        <f>HYPERLINK("https://www.boe.es/gazeta/dias/1824/10/21/pdfs/GMD-1824-134.pdf#page=4","Abrir facsímil")</f>
        <v>Abrir facsímil</v>
      </c>
      <c r="K3019" s="3" t="s">
        <v>31</v>
      </c>
    </row>
    <row r="3020" spans="1:11" ht="42" customHeight="1">
      <c r="A3020" s="2" t="s">
        <v>7351</v>
      </c>
      <c r="B3020" s="2" t="s">
        <v>7352</v>
      </c>
      <c r="C3020" s="2" t="s">
        <v>34</v>
      </c>
      <c r="D3020" s="2" t="s">
        <v>35</v>
      </c>
      <c r="E3020" s="5">
        <v>-27659</v>
      </c>
      <c r="F3020" s="3" t="s">
        <v>215</v>
      </c>
      <c r="G3020" s="3" t="s">
        <v>28</v>
      </c>
      <c r="H3020" s="2" t="s">
        <v>29</v>
      </c>
      <c r="I3020" s="2" t="s">
        <v>7353</v>
      </c>
      <c r="J3020" s="3" t="str">
        <f>HYPERLINK("https://www.boe.es/gazeta/dias/1824/04/08/pdfs/GMD-1824-46.pdf#page=4","Abrir facsímil")</f>
        <v>Abrir facsímil</v>
      </c>
      <c r="K3020" s="3" t="s">
        <v>31</v>
      </c>
    </row>
    <row r="3021" spans="1:11" ht="42" customHeight="1">
      <c r="A3021" s="2" t="s">
        <v>7354</v>
      </c>
      <c r="B3021" s="2" t="s">
        <v>7354</v>
      </c>
      <c r="C3021" s="2" t="s">
        <v>155</v>
      </c>
      <c r="D3021" s="2" t="s">
        <v>18</v>
      </c>
      <c r="E3021" s="5">
        <v>-27435</v>
      </c>
      <c r="F3021" s="3" t="s">
        <v>19</v>
      </c>
      <c r="G3021" s="3" t="s">
        <v>20</v>
      </c>
      <c r="H3021" s="2" t="s">
        <v>29</v>
      </c>
      <c r="I3021" s="2" t="s">
        <v>7355</v>
      </c>
      <c r="J3021" s="3" t="str">
        <f>HYPERLINK("https://www.boe.es/gazeta/dias/1824/11/18/pdfs/GMD-1824-146.pdf#page=2","Abrir facsímil")</f>
        <v>Abrir facsímil</v>
      </c>
      <c r="K3021" s="3" t="s">
        <v>31</v>
      </c>
    </row>
    <row r="3022" spans="1:11" ht="42" customHeight="1">
      <c r="A3022" s="2" t="s">
        <v>7356</v>
      </c>
      <c r="B3022" s="2" t="s">
        <v>7357</v>
      </c>
      <c r="C3022" s="2" t="s">
        <v>34</v>
      </c>
      <c r="D3022" s="2" t="s">
        <v>35</v>
      </c>
      <c r="E3022" s="5">
        <v>-27568</v>
      </c>
      <c r="F3022" s="3" t="s">
        <v>103</v>
      </c>
      <c r="G3022" s="3" t="s">
        <v>37</v>
      </c>
      <c r="H3022" s="2" t="s">
        <v>29</v>
      </c>
      <c r="I3022" s="2" t="s">
        <v>7358</v>
      </c>
      <c r="J3022" s="3" t="str">
        <f>HYPERLINK("https://www.boe.es/gazeta/dias/1824/07/08/pdfs/GMD-1824-86.pdf#page=3","Abrir facsímil")</f>
        <v>Abrir facsímil</v>
      </c>
      <c r="K3022" s="3" t="s">
        <v>31</v>
      </c>
    </row>
    <row r="3023" spans="1:11" ht="42" customHeight="1">
      <c r="A3023" s="2" t="s">
        <v>7359</v>
      </c>
      <c r="B3023" s="2" t="s">
        <v>7360</v>
      </c>
      <c r="C3023" s="2" t="s">
        <v>17</v>
      </c>
      <c r="D3023" s="2" t="s">
        <v>18</v>
      </c>
      <c r="E3023" s="5">
        <v>-27631</v>
      </c>
      <c r="F3023" s="3" t="s">
        <v>322</v>
      </c>
      <c r="G3023" s="3" t="s">
        <v>28</v>
      </c>
      <c r="H3023" s="2" t="s">
        <v>29</v>
      </c>
      <c r="I3023" s="2" t="s">
        <v>7361</v>
      </c>
      <c r="J3023" s="3" t="str">
        <f>HYPERLINK("https://www.boe.es/gazeta/dias/1824/05/06/pdfs/GMD-1824-58.pdf#page=4","Abrir facsímil")</f>
        <v>Abrir facsímil</v>
      </c>
      <c r="K3023" s="3" t="s">
        <v>31</v>
      </c>
    </row>
    <row r="3024" spans="1:11" ht="42" customHeight="1">
      <c r="A3024" s="2" t="s">
        <v>7362</v>
      </c>
      <c r="B3024" s="2" t="s">
        <v>7363</v>
      </c>
      <c r="C3024" s="2" t="s">
        <v>54</v>
      </c>
      <c r="D3024" s="2" t="s">
        <v>55</v>
      </c>
      <c r="E3024" s="5">
        <v>-27451</v>
      </c>
      <c r="F3024" s="3" t="s">
        <v>1644</v>
      </c>
      <c r="G3024" s="3" t="s">
        <v>28</v>
      </c>
      <c r="H3024" s="2" t="s">
        <v>29</v>
      </c>
      <c r="I3024" s="2" t="s">
        <v>7364</v>
      </c>
      <c r="J3024" s="3" t="str">
        <f>HYPERLINK("https://www.boe.es/gazeta/dias/1824/11/02/pdfs/GMD-1824-139.pdf#page=4","Abrir facsímil")</f>
        <v>Abrir facsímil</v>
      </c>
      <c r="K3024" s="3" t="s">
        <v>31</v>
      </c>
    </row>
    <row r="3025" spans="1:11" ht="42" customHeight="1">
      <c r="A3025" s="2" t="s">
        <v>7365</v>
      </c>
      <c r="B3025" s="2" t="s">
        <v>7366</v>
      </c>
      <c r="C3025" s="2" t="s">
        <v>34</v>
      </c>
      <c r="D3025" s="2" t="s">
        <v>35</v>
      </c>
      <c r="E3025" s="5">
        <v>-27596</v>
      </c>
      <c r="F3025" s="3" t="s">
        <v>205</v>
      </c>
      <c r="G3025" s="3" t="s">
        <v>104</v>
      </c>
      <c r="H3025" s="2" t="s">
        <v>29</v>
      </c>
      <c r="I3025" s="2" t="s">
        <v>7367</v>
      </c>
      <c r="J3025" s="3" t="str">
        <f>HYPERLINK("https://www.boe.es/gazeta/dias/1824/06/10/pdfs/GMD-1824-74.pdf#page=1","Abrir facsímil")</f>
        <v>Abrir facsímil</v>
      </c>
      <c r="K3025" s="3" t="s">
        <v>31</v>
      </c>
    </row>
    <row r="3026" spans="1:11" ht="42" customHeight="1">
      <c r="A3026" s="2" t="s">
        <v>7368</v>
      </c>
      <c r="B3026" s="2" t="s">
        <v>7369</v>
      </c>
      <c r="C3026" s="2" t="s">
        <v>54</v>
      </c>
      <c r="D3026" s="2" t="s">
        <v>55</v>
      </c>
      <c r="E3026" s="5">
        <v>-27671</v>
      </c>
      <c r="F3026" s="3" t="s">
        <v>1555</v>
      </c>
      <c r="G3026" s="3" t="s">
        <v>28</v>
      </c>
      <c r="H3026" s="2" t="s">
        <v>29</v>
      </c>
      <c r="I3026" s="2" t="s">
        <v>7370</v>
      </c>
      <c r="J3026" s="3" t="str">
        <f>HYPERLINK("https://www.boe.es/gazeta/dias/1824/03/27/pdfs/GMD-1824-40.pdf#page=4","Abrir facsímil")</f>
        <v>Abrir facsímil</v>
      </c>
      <c r="K3026" s="3" t="s">
        <v>31</v>
      </c>
    </row>
    <row r="3027" spans="1:11" ht="42" customHeight="1">
      <c r="A3027" s="2" t="s">
        <v>7371</v>
      </c>
      <c r="B3027" s="2" t="s">
        <v>7372</v>
      </c>
      <c r="C3027" s="2" t="s">
        <v>34</v>
      </c>
      <c r="D3027" s="2" t="s">
        <v>35</v>
      </c>
      <c r="E3027" s="5">
        <v>-27647</v>
      </c>
      <c r="F3027" s="3" t="s">
        <v>498</v>
      </c>
      <c r="G3027" s="3" t="s">
        <v>104</v>
      </c>
      <c r="H3027" s="2" t="s">
        <v>29</v>
      </c>
      <c r="I3027" s="2" t="s">
        <v>7373</v>
      </c>
      <c r="J3027" s="3" t="str">
        <f>HYPERLINK("https://www.boe.es/gazeta/dias/1824/04/20/pdfs/GMD-1824-51.pdf#page=1","Abrir facsímil")</f>
        <v>Abrir facsímil</v>
      </c>
      <c r="K3027" s="3" t="s">
        <v>31</v>
      </c>
    </row>
    <row r="3028" spans="1:11" ht="42" customHeight="1">
      <c r="A3028" s="2" t="s">
        <v>7374</v>
      </c>
      <c r="B3028" s="2" t="s">
        <v>7375</v>
      </c>
      <c r="C3028" s="2" t="s">
        <v>17</v>
      </c>
      <c r="D3028" s="2" t="s">
        <v>18</v>
      </c>
      <c r="E3028" s="5">
        <v>-27430</v>
      </c>
      <c r="F3028" s="3" t="s">
        <v>699</v>
      </c>
      <c r="G3028" s="3" t="s">
        <v>37</v>
      </c>
      <c r="H3028" s="2" t="s">
        <v>29</v>
      </c>
      <c r="I3028" s="2" t="s">
        <v>7376</v>
      </c>
      <c r="J3028" s="3" t="str">
        <f>HYPERLINK("https://www.boe.es/gazeta/dias/1824/11/23/pdfs/GMD-1824-148.pdf#page=3","Abrir facsímil")</f>
        <v>Abrir facsímil</v>
      </c>
      <c r="K3028" s="3" t="s">
        <v>31</v>
      </c>
    </row>
    <row r="3029" spans="1:11" ht="42" customHeight="1">
      <c r="A3029" s="2" t="s">
        <v>7377</v>
      </c>
      <c r="B3029" s="2" t="s">
        <v>7377</v>
      </c>
      <c r="C3029" s="2" t="s">
        <v>49</v>
      </c>
      <c r="D3029" s="2" t="s">
        <v>18</v>
      </c>
      <c r="E3029" s="5">
        <v>-27542</v>
      </c>
      <c r="F3029" s="3" t="s">
        <v>265</v>
      </c>
      <c r="G3029" s="3" t="s">
        <v>28</v>
      </c>
      <c r="H3029" s="2" t="s">
        <v>29</v>
      </c>
      <c r="I3029" s="2" t="s">
        <v>7378</v>
      </c>
      <c r="J3029" s="3" t="str">
        <f>HYPERLINK("https://www.boe.es/gazeta/dias/1824/08/03/pdfs/GMD-1824-97.pdf#page=4","Abrir facsímil")</f>
        <v>Abrir facsímil</v>
      </c>
      <c r="K3029" s="3" t="s">
        <v>31</v>
      </c>
    </row>
    <row r="3030" spans="1:11" ht="42" customHeight="1">
      <c r="A3030" s="2" t="s">
        <v>7379</v>
      </c>
      <c r="B3030" s="2" t="s">
        <v>7380</v>
      </c>
      <c r="C3030" s="2" t="s">
        <v>17</v>
      </c>
      <c r="D3030" s="2" t="s">
        <v>18</v>
      </c>
      <c r="E3030" s="5">
        <v>-27395</v>
      </c>
      <c r="F3030" s="3" t="s">
        <v>817</v>
      </c>
      <c r="G3030" s="3" t="s">
        <v>28</v>
      </c>
      <c r="H3030" s="2" t="s">
        <v>29</v>
      </c>
      <c r="I3030" s="2" t="s">
        <v>7381</v>
      </c>
      <c r="J3030" s="3" t="str">
        <f>HYPERLINK("https://www.boe.es/gazeta/dias/1824/12/28/pdfs/GMD-1824-163.pdf#page=4","Abrir facsímil")</f>
        <v>Abrir facsímil</v>
      </c>
      <c r="K3030" s="3" t="s">
        <v>31</v>
      </c>
    </row>
    <row r="3031" spans="1:11" ht="42" customHeight="1">
      <c r="A3031" s="2" t="s">
        <v>7382</v>
      </c>
      <c r="B3031" s="2" t="s">
        <v>7383</v>
      </c>
      <c r="C3031" s="2" t="s">
        <v>49</v>
      </c>
      <c r="D3031" s="2" t="s">
        <v>18</v>
      </c>
      <c r="E3031" s="5">
        <v>-27610</v>
      </c>
      <c r="F3031" s="3" t="s">
        <v>586</v>
      </c>
      <c r="G3031" s="3" t="s">
        <v>28</v>
      </c>
      <c r="H3031" s="2" t="s">
        <v>29</v>
      </c>
      <c r="I3031" s="2" t="s">
        <v>7384</v>
      </c>
      <c r="J3031" s="3" t="str">
        <f>HYPERLINK("https://www.boe.es/gazeta/dias/1824/05/27/pdfs/GMD-1824-68.pdf#page=4","Abrir facsímil")</f>
        <v>Abrir facsímil</v>
      </c>
      <c r="K3031" s="3" t="s">
        <v>31</v>
      </c>
    </row>
    <row r="3032" spans="1:11" ht="42" customHeight="1">
      <c r="A3032" s="2" t="s">
        <v>7385</v>
      </c>
      <c r="B3032" s="2" t="s">
        <v>7386</v>
      </c>
      <c r="C3032" s="2" t="s">
        <v>54</v>
      </c>
      <c r="D3032" s="2" t="s">
        <v>55</v>
      </c>
      <c r="E3032" s="5">
        <v>-27493</v>
      </c>
      <c r="F3032" s="3" t="s">
        <v>63</v>
      </c>
      <c r="G3032" s="3" t="s">
        <v>64</v>
      </c>
      <c r="H3032" s="2" t="s">
        <v>29</v>
      </c>
      <c r="I3032" s="2" t="s">
        <v>7387</v>
      </c>
      <c r="J3032" s="3" t="str">
        <f>HYPERLINK("https://www.boe.es/gazeta/dias/1824/09/21/pdfs/GMD-1824-121.pdf#page=3","Abrir facsímil")</f>
        <v>Abrir facsímil</v>
      </c>
      <c r="K3032" s="3" t="s">
        <v>31</v>
      </c>
    </row>
    <row r="3033" spans="1:11" ht="42" customHeight="1">
      <c r="A3033" s="2" t="s">
        <v>7388</v>
      </c>
      <c r="B3033" s="2" t="s">
        <v>7389</v>
      </c>
      <c r="C3033" s="2" t="s">
        <v>54</v>
      </c>
      <c r="D3033" s="2" t="s">
        <v>55</v>
      </c>
      <c r="E3033" s="5">
        <v>-27622</v>
      </c>
      <c r="F3033" s="3" t="s">
        <v>2440</v>
      </c>
      <c r="G3033" s="3" t="s">
        <v>37</v>
      </c>
      <c r="H3033" s="2" t="s">
        <v>29</v>
      </c>
      <c r="I3033" s="2" t="s">
        <v>7390</v>
      </c>
      <c r="J3033" s="3" t="str">
        <f>HYPERLINK("https://www.boe.es/gazeta/dias/1824/05/15/pdfs/GMD-1824-62.pdf#page=3","Abrir facsímil")</f>
        <v>Abrir facsímil</v>
      </c>
      <c r="K3033" s="3" t="s">
        <v>31</v>
      </c>
    </row>
    <row r="3034" spans="1:11" ht="42" customHeight="1">
      <c r="A3034" s="2" t="s">
        <v>7391</v>
      </c>
      <c r="B3034" s="2" t="s">
        <v>7392</v>
      </c>
      <c r="C3034" s="2" t="s">
        <v>17</v>
      </c>
      <c r="D3034" s="2" t="s">
        <v>18</v>
      </c>
      <c r="E3034" s="5">
        <v>-27589</v>
      </c>
      <c r="F3034" s="3" t="s">
        <v>311</v>
      </c>
      <c r="G3034" s="3" t="s">
        <v>28</v>
      </c>
      <c r="H3034" s="2" t="s">
        <v>29</v>
      </c>
      <c r="I3034" s="2" t="s">
        <v>7393</v>
      </c>
      <c r="J3034" s="3" t="str">
        <f>HYPERLINK("https://www.boe.es/gazeta/dias/1824/06/17/pdfs/GMD-1824-77.pdf#page=4","Abrir facsímil")</f>
        <v>Abrir facsímil</v>
      </c>
      <c r="K3034" s="3" t="s">
        <v>31</v>
      </c>
    </row>
    <row r="3035" spans="1:11" ht="42" customHeight="1">
      <c r="A3035" s="2" t="s">
        <v>7394</v>
      </c>
      <c r="B3035" s="2" t="s">
        <v>7395</v>
      </c>
      <c r="C3035" s="2" t="s">
        <v>54</v>
      </c>
      <c r="D3035" s="2" t="s">
        <v>55</v>
      </c>
      <c r="E3035" s="5">
        <v>-27514</v>
      </c>
      <c r="F3035" s="3" t="s">
        <v>1044</v>
      </c>
      <c r="G3035" s="3" t="s">
        <v>37</v>
      </c>
      <c r="H3035" s="2" t="s">
        <v>29</v>
      </c>
      <c r="I3035" s="2" t="s">
        <v>7396</v>
      </c>
      <c r="J3035" s="3" t="str">
        <f>HYPERLINK("https://www.boe.es/gazeta/dias/1824/08/31/pdfs/GMD-1824-112.pdf#page=3","Abrir facsímil")</f>
        <v>Abrir facsímil</v>
      </c>
      <c r="K3035" s="3" t="s">
        <v>31</v>
      </c>
    </row>
    <row r="3036" spans="1:11" ht="42" customHeight="1">
      <c r="A3036" s="2" t="s">
        <v>7394</v>
      </c>
      <c r="B3036" s="2" t="s">
        <v>7395</v>
      </c>
      <c r="C3036" s="2" t="s">
        <v>26</v>
      </c>
      <c r="D3036" s="2" t="s">
        <v>18</v>
      </c>
      <c r="E3036" s="5">
        <v>-27440</v>
      </c>
      <c r="F3036" s="3" t="s">
        <v>127</v>
      </c>
      <c r="G3036" s="3" t="s">
        <v>128</v>
      </c>
      <c r="H3036" s="2" t="s">
        <v>29</v>
      </c>
      <c r="I3036" s="2" t="s">
        <v>7397</v>
      </c>
      <c r="J3036" s="3" t="str">
        <f>HYPERLINK("https://www.boe.es/gazeta/dias/1824/11/13/pdfs/GMD-1824-144.pdf#page=3","Abrir facsímil")</f>
        <v>Abrir facsímil</v>
      </c>
      <c r="K3036" s="3" t="s">
        <v>31</v>
      </c>
    </row>
    <row r="3037" spans="1:11" ht="42" customHeight="1">
      <c r="A3037" s="2" t="s">
        <v>7398</v>
      </c>
      <c r="B3037" s="2" t="s">
        <v>7399</v>
      </c>
      <c r="C3037" s="2" t="s">
        <v>17</v>
      </c>
      <c r="D3037" s="2" t="s">
        <v>18</v>
      </c>
      <c r="E3037" s="5">
        <v>-27591</v>
      </c>
      <c r="F3037" s="3" t="s">
        <v>1542</v>
      </c>
      <c r="G3037" s="3" t="s">
        <v>28</v>
      </c>
      <c r="H3037" s="2" t="s">
        <v>21</v>
      </c>
      <c r="I3037" s="2" t="s">
        <v>7400</v>
      </c>
      <c r="J3037" s="3" t="str">
        <f>HYPERLINK("https://www.boe.es/gazeta/dias/1824/06/15/pdfs/GMD-1824-76.pdf#page=4","Abrir facsímil")</f>
        <v>Abrir facsímil</v>
      </c>
      <c r="K3037" s="3" t="s">
        <v>23</v>
      </c>
    </row>
    <row r="3038" spans="1:11" ht="42" customHeight="1">
      <c r="A3038" s="2" t="s">
        <v>7398</v>
      </c>
      <c r="B3038" s="2" t="s">
        <v>7399</v>
      </c>
      <c r="C3038" s="2" t="s">
        <v>72</v>
      </c>
      <c r="D3038" s="2" t="s">
        <v>18</v>
      </c>
      <c r="E3038" s="5">
        <v>-27589</v>
      </c>
      <c r="F3038" s="3" t="s">
        <v>311</v>
      </c>
      <c r="G3038" s="3" t="s">
        <v>28</v>
      </c>
      <c r="H3038" s="2" t="s">
        <v>21</v>
      </c>
      <c r="I3038" s="2" t="s">
        <v>7401</v>
      </c>
      <c r="J3038" s="3" t="str">
        <f>HYPERLINK("https://www.boe.es/gazeta/dias/1824/06/17/pdfs/GMD-1824-77.pdf#page=4","Abrir facsímil")</f>
        <v>Abrir facsímil</v>
      </c>
      <c r="K3038" s="3" t="s">
        <v>23</v>
      </c>
    </row>
    <row r="3039" spans="1:11" ht="42" customHeight="1">
      <c r="A3039" s="2" t="s">
        <v>7402</v>
      </c>
      <c r="B3039" s="2" t="s">
        <v>7403</v>
      </c>
      <c r="C3039" s="2" t="s">
        <v>54</v>
      </c>
      <c r="D3039" s="2" t="s">
        <v>55</v>
      </c>
      <c r="E3039" s="5">
        <v>-27416</v>
      </c>
      <c r="F3039" s="3" t="s">
        <v>115</v>
      </c>
      <c r="G3039" s="3" t="s">
        <v>37</v>
      </c>
      <c r="H3039" s="2" t="s">
        <v>29</v>
      </c>
      <c r="I3039" s="2" t="s">
        <v>7404</v>
      </c>
      <c r="J3039" s="3" t="str">
        <f>HYPERLINK("https://www.boe.es/gazeta/dias/1824/12/07/pdfs/GMD-1824-154.pdf#page=3","Abrir facsímil")</f>
        <v>Abrir facsímil</v>
      </c>
      <c r="K3039" s="3" t="s">
        <v>31</v>
      </c>
    </row>
    <row r="3040" spans="1:11" ht="42" customHeight="1">
      <c r="A3040" s="2" t="s">
        <v>7405</v>
      </c>
      <c r="B3040" s="2" t="s">
        <v>7406</v>
      </c>
      <c r="C3040" s="2" t="s">
        <v>54</v>
      </c>
      <c r="D3040" s="2" t="s">
        <v>55</v>
      </c>
      <c r="E3040" s="5">
        <v>-27643</v>
      </c>
      <c r="F3040" s="3" t="s">
        <v>77</v>
      </c>
      <c r="G3040" s="3" t="s">
        <v>28</v>
      </c>
      <c r="H3040" s="2" t="s">
        <v>29</v>
      </c>
      <c r="I3040" s="2" t="s">
        <v>7407</v>
      </c>
      <c r="J3040" s="3" t="str">
        <f>HYPERLINK("https://www.boe.es/gazeta/dias/1824/04/24/pdfs/GMD-1824-53.pdf#page=4","Abrir facsímil")</f>
        <v>Abrir facsímil</v>
      </c>
      <c r="K3040" s="3" t="s">
        <v>31</v>
      </c>
    </row>
    <row r="3041" spans="1:11" ht="42" customHeight="1">
      <c r="A3041" s="2" t="s">
        <v>7408</v>
      </c>
      <c r="B3041" s="2" t="s">
        <v>7409</v>
      </c>
      <c r="C3041" s="2" t="s">
        <v>54</v>
      </c>
      <c r="D3041" s="2" t="s">
        <v>55</v>
      </c>
      <c r="E3041" s="5">
        <v>-27568</v>
      </c>
      <c r="F3041" s="3" t="s">
        <v>103</v>
      </c>
      <c r="G3041" s="3" t="s">
        <v>28</v>
      </c>
      <c r="H3041" s="2" t="s">
        <v>29</v>
      </c>
      <c r="I3041" s="2" t="s">
        <v>7410</v>
      </c>
      <c r="J3041" s="3" t="str">
        <f>HYPERLINK("https://www.boe.es/gazeta/dias/1824/07/08/pdfs/GMD-1824-86.pdf#page=4","Abrir facsímil")</f>
        <v>Abrir facsímil</v>
      </c>
      <c r="K3041" s="3" t="s">
        <v>31</v>
      </c>
    </row>
    <row r="3042" spans="1:11" ht="42" customHeight="1">
      <c r="A3042" s="2" t="s">
        <v>7411</v>
      </c>
      <c r="B3042" s="2" t="s">
        <v>7412</v>
      </c>
      <c r="C3042" s="2" t="s">
        <v>34</v>
      </c>
      <c r="D3042" s="2" t="s">
        <v>35</v>
      </c>
      <c r="E3042" s="5">
        <v>-27568</v>
      </c>
      <c r="F3042" s="3" t="s">
        <v>103</v>
      </c>
      <c r="G3042" s="3" t="s">
        <v>104</v>
      </c>
      <c r="H3042" s="2" t="s">
        <v>29</v>
      </c>
      <c r="I3042" s="2" t="s">
        <v>7413</v>
      </c>
      <c r="J3042" s="3" t="str">
        <f>HYPERLINK("https://www.boe.es/gazeta/dias/1824/07/08/pdfs/GMD-1824-86.pdf#page=1","Abrir facsímil")</f>
        <v>Abrir facsímil</v>
      </c>
      <c r="K3042" s="3" t="s">
        <v>31</v>
      </c>
    </row>
    <row r="3043" spans="1:11" ht="42" customHeight="1">
      <c r="A3043" s="2" t="s">
        <v>7414</v>
      </c>
      <c r="B3043" s="2" t="s">
        <v>7415</v>
      </c>
      <c r="C3043" s="2" t="s">
        <v>17</v>
      </c>
      <c r="D3043" s="2" t="s">
        <v>18</v>
      </c>
      <c r="E3043" s="5">
        <v>-27512</v>
      </c>
      <c r="F3043" s="3" t="s">
        <v>36</v>
      </c>
      <c r="G3043" s="3" t="s">
        <v>37</v>
      </c>
      <c r="H3043" s="2" t="s">
        <v>29</v>
      </c>
      <c r="I3043" s="2" t="s">
        <v>7416</v>
      </c>
      <c r="J3043" s="3" t="str">
        <f>HYPERLINK("https://www.boe.es/gazeta/dias/1824/09/02/pdfs/GMD-1824-113.pdf#page=3","Abrir facsímil")</f>
        <v>Abrir facsímil</v>
      </c>
      <c r="K3043" s="3" t="s">
        <v>31</v>
      </c>
    </row>
    <row r="3044" spans="1:11" ht="42" customHeight="1">
      <c r="A3044" s="2" t="s">
        <v>7417</v>
      </c>
      <c r="B3044" s="2" t="s">
        <v>7418</v>
      </c>
      <c r="C3044" s="2" t="s">
        <v>301</v>
      </c>
      <c r="D3044" s="2" t="s">
        <v>18</v>
      </c>
      <c r="E3044" s="5">
        <v>-27638</v>
      </c>
      <c r="F3044" s="3" t="s">
        <v>456</v>
      </c>
      <c r="G3044" s="3" t="s">
        <v>28</v>
      </c>
      <c r="H3044" s="2" t="s">
        <v>29</v>
      </c>
      <c r="I3044" s="2" t="s">
        <v>7419</v>
      </c>
      <c r="J3044" s="3" t="str">
        <f>HYPERLINK("https://www.boe.es/gazeta/dias/1824/04/29/pdfs/GMD-1824-55.pdf#page=4","Abrir facsímil")</f>
        <v>Abrir facsímil</v>
      </c>
      <c r="K3044" s="3" t="s">
        <v>31</v>
      </c>
    </row>
    <row r="3045" spans="1:11" ht="42" customHeight="1">
      <c r="A3045" s="2" t="s">
        <v>7420</v>
      </c>
      <c r="B3045" s="2" t="s">
        <v>7421</v>
      </c>
      <c r="C3045" s="2" t="s">
        <v>49</v>
      </c>
      <c r="D3045" s="2" t="s">
        <v>18</v>
      </c>
      <c r="E3045" s="5">
        <v>-27547</v>
      </c>
      <c r="F3045" s="3" t="s">
        <v>156</v>
      </c>
      <c r="G3045" s="3" t="s">
        <v>28</v>
      </c>
      <c r="H3045" s="2" t="s">
        <v>29</v>
      </c>
      <c r="I3045" s="2" t="s">
        <v>7422</v>
      </c>
      <c r="J3045" s="3" t="str">
        <f>HYPERLINK("https://www.boe.es/gazeta/dias/1824/07/29/pdfs/GMD-1824-95.pdf#page=4","Abrir facsímil")</f>
        <v>Abrir facsímil</v>
      </c>
      <c r="K3045" s="3" t="s">
        <v>31</v>
      </c>
    </row>
    <row r="3046" spans="1:11" ht="42" customHeight="1">
      <c r="A3046" s="2" t="s">
        <v>7423</v>
      </c>
      <c r="B3046" s="2" t="s">
        <v>7424</v>
      </c>
      <c r="C3046" s="2" t="s">
        <v>301</v>
      </c>
      <c r="D3046" s="2" t="s">
        <v>18</v>
      </c>
      <c r="E3046" s="5">
        <v>-27582</v>
      </c>
      <c r="F3046" s="3" t="s">
        <v>123</v>
      </c>
      <c r="G3046" s="3" t="s">
        <v>37</v>
      </c>
      <c r="H3046" s="2" t="s">
        <v>21</v>
      </c>
      <c r="I3046" s="2" t="s">
        <v>7425</v>
      </c>
      <c r="J3046" s="3" t="str">
        <f>HYPERLINK("https://www.boe.es/gazeta/dias/1824/06/24/pdfs/GMD-1824-80.pdf#page=3","Abrir facsímil")</f>
        <v>Abrir facsímil</v>
      </c>
      <c r="K3046" s="3" t="s">
        <v>23</v>
      </c>
    </row>
    <row r="3047" spans="1:11" ht="42" customHeight="1">
      <c r="A3047" s="2" t="s">
        <v>7426</v>
      </c>
      <c r="B3047" s="2" t="s">
        <v>7427</v>
      </c>
      <c r="C3047" s="2" t="s">
        <v>54</v>
      </c>
      <c r="D3047" s="2" t="s">
        <v>55</v>
      </c>
      <c r="E3047" s="5">
        <v>-27664</v>
      </c>
      <c r="F3047" s="3" t="s">
        <v>7016</v>
      </c>
      <c r="G3047" s="3" t="s">
        <v>28</v>
      </c>
      <c r="H3047" s="2" t="s">
        <v>29</v>
      </c>
      <c r="I3047" s="2" t="s">
        <v>7428</v>
      </c>
      <c r="J3047" s="3" t="str">
        <f>HYPERLINK("https://www.boe.es/gazeta/dias/1824/04/03/pdfs/GMD-1824-44.pdf#page=4","Abrir facsímil")</f>
        <v>Abrir facsímil</v>
      </c>
      <c r="K3047" s="3" t="s">
        <v>31</v>
      </c>
    </row>
    <row r="3048" spans="1:11" ht="42" customHeight="1">
      <c r="A3048" s="2" t="s">
        <v>7429</v>
      </c>
      <c r="B3048" s="2" t="s">
        <v>7429</v>
      </c>
      <c r="C3048" s="2" t="s">
        <v>54</v>
      </c>
      <c r="D3048" s="2" t="s">
        <v>55</v>
      </c>
      <c r="E3048" s="5">
        <v>-27659</v>
      </c>
      <c r="F3048" s="3" t="s">
        <v>215</v>
      </c>
      <c r="G3048" s="3" t="s">
        <v>90</v>
      </c>
      <c r="H3048" s="2" t="s">
        <v>29</v>
      </c>
      <c r="I3048" s="2" t="s">
        <v>7430</v>
      </c>
      <c r="J3048" s="3" t="str">
        <f>HYPERLINK("https://www.boe.es/gazeta/dias/1824/04/08/pdfs/GMD-1824-46.pdf#page=2","Abrir facsímil")</f>
        <v>Abrir facsímil</v>
      </c>
      <c r="K3048" s="3" t="s">
        <v>31</v>
      </c>
    </row>
    <row r="3049" spans="1:11" ht="42" customHeight="1">
      <c r="A3049" s="2" t="s">
        <v>7431</v>
      </c>
      <c r="B3049" s="2" t="s">
        <v>7431</v>
      </c>
      <c r="C3049" s="2" t="s">
        <v>155</v>
      </c>
      <c r="D3049" s="2" t="s">
        <v>18</v>
      </c>
      <c r="E3049" s="5">
        <v>-27661</v>
      </c>
      <c r="F3049" s="3" t="s">
        <v>379</v>
      </c>
      <c r="G3049" s="3" t="s">
        <v>90</v>
      </c>
      <c r="H3049" s="2" t="s">
        <v>29</v>
      </c>
      <c r="I3049" s="2" t="s">
        <v>7432</v>
      </c>
      <c r="J3049" s="3" t="str">
        <f>HYPERLINK("https://www.boe.es/gazeta/dias/1824/04/06/pdfs/GMD-1824-45.pdf#page=2","Abrir facsímil")</f>
        <v>Abrir facsímil</v>
      </c>
      <c r="K3049" s="3" t="s">
        <v>31</v>
      </c>
    </row>
    <row r="3050" spans="1:11" ht="42" customHeight="1">
      <c r="A3050" s="2" t="s">
        <v>7433</v>
      </c>
      <c r="B3050" s="2" t="s">
        <v>7433</v>
      </c>
      <c r="C3050" s="2" t="s">
        <v>34</v>
      </c>
      <c r="D3050" s="2" t="s">
        <v>35</v>
      </c>
      <c r="E3050" s="5">
        <v>-27531</v>
      </c>
      <c r="F3050" s="3" t="s">
        <v>758</v>
      </c>
      <c r="G3050" s="3" t="s">
        <v>104</v>
      </c>
      <c r="H3050" s="2" t="s">
        <v>29</v>
      </c>
      <c r="I3050" s="2" t="s">
        <v>7434</v>
      </c>
      <c r="J3050" s="3" t="str">
        <f>HYPERLINK("https://www.boe.es/gazeta/dias/1824/08/14/pdfs/GMD-1824-102.pdf#page=1","Abrir facsímil")</f>
        <v>Abrir facsímil</v>
      </c>
      <c r="K3050" s="3" t="s">
        <v>31</v>
      </c>
    </row>
    <row r="3051" spans="1:11" ht="42" customHeight="1">
      <c r="A3051" s="2" t="s">
        <v>7435</v>
      </c>
      <c r="B3051" s="2" t="s">
        <v>7435</v>
      </c>
      <c r="C3051" s="2" t="s">
        <v>54</v>
      </c>
      <c r="D3051" s="2" t="s">
        <v>55</v>
      </c>
      <c r="E3051" s="5">
        <v>-27591</v>
      </c>
      <c r="F3051" s="3" t="s">
        <v>1542</v>
      </c>
      <c r="G3051" s="3" t="s">
        <v>37</v>
      </c>
      <c r="H3051" s="2" t="s">
        <v>29</v>
      </c>
      <c r="I3051" s="2" t="s">
        <v>7436</v>
      </c>
      <c r="J3051" s="3" t="str">
        <f>HYPERLINK("https://www.boe.es/gazeta/dias/1824/06/15/pdfs/GMD-1824-76.pdf#page=3","Abrir facsímil")</f>
        <v>Abrir facsímil</v>
      </c>
      <c r="K3051" s="3" t="s">
        <v>31</v>
      </c>
    </row>
    <row r="3052" spans="1:11" ht="42" customHeight="1">
      <c r="A3052" s="2" t="s">
        <v>7437</v>
      </c>
      <c r="B3052" s="2" t="s">
        <v>7437</v>
      </c>
      <c r="C3052" s="2" t="s">
        <v>54</v>
      </c>
      <c r="D3052" s="2" t="s">
        <v>55</v>
      </c>
      <c r="E3052" s="5">
        <v>-27475</v>
      </c>
      <c r="F3052" s="3" t="s">
        <v>1160</v>
      </c>
      <c r="G3052" s="3" t="s">
        <v>104</v>
      </c>
      <c r="H3052" s="2" t="s">
        <v>29</v>
      </c>
      <c r="I3052" s="2" t="s">
        <v>7438</v>
      </c>
      <c r="J3052" s="3" t="str">
        <f>HYPERLINK("https://www.boe.es/gazeta/dias/1824/10/09/pdfs/GMD-1824-129.pdf#page=1","Abrir facsímil")</f>
        <v>Abrir facsímil</v>
      </c>
      <c r="K3052" s="3" t="s">
        <v>31</v>
      </c>
    </row>
    <row r="3053" spans="1:11" ht="42" customHeight="1">
      <c r="A3053" s="2" t="s">
        <v>7439</v>
      </c>
      <c r="B3053" s="2" t="s">
        <v>7439</v>
      </c>
      <c r="C3053" s="2" t="s">
        <v>54</v>
      </c>
      <c r="D3053" s="2" t="s">
        <v>55</v>
      </c>
      <c r="E3053" s="5">
        <v>-27538</v>
      </c>
      <c r="F3053" s="3" t="s">
        <v>142</v>
      </c>
      <c r="G3053" s="3" t="s">
        <v>37</v>
      </c>
      <c r="H3053" s="2" t="s">
        <v>29</v>
      </c>
      <c r="I3053" s="2" t="s">
        <v>7440</v>
      </c>
      <c r="J3053" s="3" t="str">
        <f>HYPERLINK("https://www.boe.es/gazeta/dias/1824/08/07/pdfs/GMD-1824-99.pdf#page=3","Abrir facsímil")</f>
        <v>Abrir facsímil</v>
      </c>
      <c r="K3053" s="3" t="s">
        <v>31</v>
      </c>
    </row>
    <row r="3054" spans="1:11" ht="42" customHeight="1">
      <c r="A3054" s="2" t="s">
        <v>7441</v>
      </c>
      <c r="B3054" s="2" t="s">
        <v>7442</v>
      </c>
      <c r="C3054" s="2" t="s">
        <v>54</v>
      </c>
      <c r="D3054" s="2" t="s">
        <v>55</v>
      </c>
      <c r="E3054" s="5">
        <v>-27675</v>
      </c>
      <c r="F3054" s="3" t="s">
        <v>330</v>
      </c>
      <c r="G3054" s="3" t="s">
        <v>37</v>
      </c>
      <c r="H3054" s="2" t="s">
        <v>29</v>
      </c>
      <c r="I3054" s="2" t="s">
        <v>7443</v>
      </c>
      <c r="J3054" s="3" t="str">
        <f>HYPERLINK("https://www.boe.es/gazeta/dias/1824/03/23/pdfs/GMD-1824-38.pdf#page=3","Abrir facsímil")</f>
        <v>Abrir facsímil</v>
      </c>
      <c r="K3054" s="3" t="s">
        <v>31</v>
      </c>
    </row>
    <row r="3055" spans="1:11" ht="42" customHeight="1">
      <c r="A3055" s="2" t="s">
        <v>7444</v>
      </c>
      <c r="B3055" s="2" t="s">
        <v>7444</v>
      </c>
      <c r="C3055" s="2" t="s">
        <v>54</v>
      </c>
      <c r="D3055" s="2" t="s">
        <v>55</v>
      </c>
      <c r="E3055" s="5">
        <v>-27596</v>
      </c>
      <c r="F3055" s="3" t="s">
        <v>205</v>
      </c>
      <c r="G3055" s="3" t="s">
        <v>37</v>
      </c>
      <c r="H3055" s="2" t="s">
        <v>29</v>
      </c>
      <c r="I3055" s="2" t="s">
        <v>7445</v>
      </c>
      <c r="J3055" s="3" t="str">
        <f>HYPERLINK("https://www.boe.es/gazeta/dias/1824/06/10/pdfs/GMD-1824-74.pdf#page=3","Abrir facsímil")</f>
        <v>Abrir facsímil</v>
      </c>
      <c r="K3055" s="3" t="s">
        <v>31</v>
      </c>
    </row>
    <row r="3056" spans="1:11" ht="42" customHeight="1">
      <c r="A3056" s="2" t="s">
        <v>7444</v>
      </c>
      <c r="B3056" s="2" t="s">
        <v>7444</v>
      </c>
      <c r="C3056" s="2" t="s">
        <v>54</v>
      </c>
      <c r="D3056" s="2" t="s">
        <v>55</v>
      </c>
      <c r="E3056" s="5">
        <v>-27596</v>
      </c>
      <c r="F3056" s="3" t="s">
        <v>205</v>
      </c>
      <c r="G3056" s="3" t="s">
        <v>28</v>
      </c>
      <c r="H3056" s="2" t="s">
        <v>29</v>
      </c>
      <c r="I3056" s="2" t="s">
        <v>7446</v>
      </c>
      <c r="J3056" s="3" t="str">
        <f>HYPERLINK("https://www.boe.es/gazeta/dias/1824/06/10/pdfs/GMD-1824-74.pdf#page=4","Abrir facsímil")</f>
        <v>Abrir facsímil</v>
      </c>
      <c r="K3056" s="3" t="s">
        <v>31</v>
      </c>
    </row>
    <row r="3057" spans="1:11" ht="42" customHeight="1">
      <c r="A3057" s="2" t="s">
        <v>7447</v>
      </c>
      <c r="B3057" s="2" t="s">
        <v>7447</v>
      </c>
      <c r="C3057" s="2" t="s">
        <v>54</v>
      </c>
      <c r="D3057" s="2" t="s">
        <v>55</v>
      </c>
      <c r="E3057" s="5">
        <v>-27640</v>
      </c>
      <c r="F3057" s="3" t="s">
        <v>281</v>
      </c>
      <c r="G3057" s="3" t="s">
        <v>104</v>
      </c>
      <c r="H3057" s="2" t="s">
        <v>29</v>
      </c>
      <c r="I3057" s="2" t="s">
        <v>7448</v>
      </c>
      <c r="J3057" s="3" t="str">
        <f>HYPERLINK("https://www.boe.es/gazeta/dias/1824/04/27/pdfs/GMD-1824-54.pdf#page=1","Abrir facsímil")</f>
        <v>Abrir facsímil</v>
      </c>
      <c r="K3057" s="3" t="s">
        <v>31</v>
      </c>
    </row>
    <row r="3058" spans="1:11" ht="42" customHeight="1">
      <c r="A3058" s="2" t="s">
        <v>7449</v>
      </c>
      <c r="B3058" s="2" t="s">
        <v>7449</v>
      </c>
      <c r="C3058" s="2" t="s">
        <v>34</v>
      </c>
      <c r="D3058" s="2" t="s">
        <v>35</v>
      </c>
      <c r="E3058" s="5">
        <v>-27451</v>
      </c>
      <c r="F3058" s="3" t="s">
        <v>1644</v>
      </c>
      <c r="G3058" s="3" t="s">
        <v>37</v>
      </c>
      <c r="H3058" s="2" t="s">
        <v>29</v>
      </c>
      <c r="I3058" s="2" t="s">
        <v>7450</v>
      </c>
      <c r="J3058" s="3" t="str">
        <f>HYPERLINK("https://www.boe.es/gazeta/dias/1824/11/02/pdfs/GMD-1824-139.pdf#page=3","Abrir facsímil")</f>
        <v>Abrir facsímil</v>
      </c>
      <c r="K3058" s="3" t="s">
        <v>31</v>
      </c>
    </row>
    <row r="3059" spans="1:11" ht="42" customHeight="1">
      <c r="A3059" s="2" t="s">
        <v>7451</v>
      </c>
      <c r="B3059" s="2" t="s">
        <v>7451</v>
      </c>
      <c r="C3059" s="2" t="s">
        <v>54</v>
      </c>
      <c r="D3059" s="2" t="s">
        <v>55</v>
      </c>
      <c r="E3059" s="5">
        <v>-27713</v>
      </c>
      <c r="F3059" s="3" t="s">
        <v>371</v>
      </c>
      <c r="G3059" s="3" t="s">
        <v>1019</v>
      </c>
      <c r="H3059" s="2" t="s">
        <v>29</v>
      </c>
      <c r="I3059" s="2" t="s">
        <v>7452</v>
      </c>
      <c r="J3059" s="3" t="str">
        <f>HYPERLINK("https://www.boe.es/gazeta/dias/1824/02/14/pdfs/GMD-1824-21.pdf#page=2","Abrir facsímil")</f>
        <v>Abrir facsímil</v>
      </c>
      <c r="K3059" s="3" t="s">
        <v>31</v>
      </c>
    </row>
    <row r="3060" spans="1:11" ht="42" customHeight="1">
      <c r="A3060" s="2" t="s">
        <v>7451</v>
      </c>
      <c r="B3060" s="2" t="s">
        <v>7451</v>
      </c>
      <c r="C3060" s="2" t="s">
        <v>49</v>
      </c>
      <c r="D3060" s="2" t="s">
        <v>18</v>
      </c>
      <c r="E3060" s="5">
        <v>-27617</v>
      </c>
      <c r="F3060" s="3" t="s">
        <v>1163</v>
      </c>
      <c r="G3060" s="3" t="s">
        <v>104</v>
      </c>
      <c r="H3060" s="2" t="s">
        <v>29</v>
      </c>
      <c r="I3060" s="2" t="s">
        <v>7453</v>
      </c>
      <c r="J3060" s="3" t="str">
        <f>HYPERLINK("https://www.boe.es/gazeta/dias/1824/05/20/pdfs/GMD-1824-65.pdf#page=1","Abrir facsímil")</f>
        <v>Abrir facsímil</v>
      </c>
      <c r="K3060" s="3" t="s">
        <v>31</v>
      </c>
    </row>
    <row r="3061" spans="1:11" ht="42" customHeight="1">
      <c r="A3061" s="2" t="s">
        <v>7451</v>
      </c>
      <c r="B3061" s="2" t="s">
        <v>7451</v>
      </c>
      <c r="C3061" s="2" t="s">
        <v>54</v>
      </c>
      <c r="D3061" s="2" t="s">
        <v>55</v>
      </c>
      <c r="E3061" s="5">
        <v>-27584</v>
      </c>
      <c r="F3061" s="3" t="s">
        <v>68</v>
      </c>
      <c r="G3061" s="3" t="s">
        <v>37</v>
      </c>
      <c r="H3061" s="2" t="s">
        <v>29</v>
      </c>
      <c r="I3061" s="2" t="s">
        <v>7454</v>
      </c>
      <c r="J3061" s="3" t="str">
        <f>HYPERLINK("https://www.boe.es/gazeta/dias/1824/06/22/pdfs/GMD-1824-79.pdf#page=3","Abrir facsímil")</f>
        <v>Abrir facsímil</v>
      </c>
      <c r="K3061" s="3" t="s">
        <v>31</v>
      </c>
    </row>
    <row r="3062" spans="1:11" ht="42" customHeight="1">
      <c r="A3062" s="2" t="s">
        <v>7451</v>
      </c>
      <c r="B3062" s="2" t="s">
        <v>7451</v>
      </c>
      <c r="C3062" s="2" t="s">
        <v>17</v>
      </c>
      <c r="D3062" s="2" t="s">
        <v>18</v>
      </c>
      <c r="E3062" s="5">
        <v>-27521</v>
      </c>
      <c r="F3062" s="3" t="s">
        <v>930</v>
      </c>
      <c r="G3062" s="3" t="s">
        <v>90</v>
      </c>
      <c r="H3062" s="2" t="s">
        <v>29</v>
      </c>
      <c r="I3062" s="2" t="s">
        <v>7455</v>
      </c>
      <c r="J3062" s="3" t="str">
        <f>HYPERLINK("https://www.boe.es/gazeta/dias/1824/08/24/pdfs/GMD-1824-106.pdf#page=2","Abrir facsímil")</f>
        <v>Abrir facsímil</v>
      </c>
      <c r="K3062" s="3" t="s">
        <v>31</v>
      </c>
    </row>
    <row r="3063" spans="1:11" ht="42" customHeight="1">
      <c r="A3063" s="2" t="s">
        <v>7451</v>
      </c>
      <c r="B3063" s="2" t="s">
        <v>7451</v>
      </c>
      <c r="C3063" s="2" t="s">
        <v>155</v>
      </c>
      <c r="D3063" s="2" t="s">
        <v>18</v>
      </c>
      <c r="E3063" s="5">
        <v>-27449</v>
      </c>
      <c r="F3063" s="3" t="s">
        <v>360</v>
      </c>
      <c r="G3063" s="3" t="s">
        <v>90</v>
      </c>
      <c r="H3063" s="2" t="s">
        <v>29</v>
      </c>
      <c r="I3063" s="2" t="s">
        <v>7456</v>
      </c>
      <c r="J3063" s="3" t="str">
        <f>HYPERLINK("https://www.boe.es/gazeta/dias/1824/11/04/pdfs/GMD-1824-140.pdf#page=2","Abrir facsímil")</f>
        <v>Abrir facsímil</v>
      </c>
      <c r="K3063" s="3" t="s">
        <v>31</v>
      </c>
    </row>
    <row r="3064" spans="1:11" ht="42" customHeight="1">
      <c r="A3064" s="2" t="s">
        <v>7457</v>
      </c>
      <c r="B3064" s="2" t="s">
        <v>7458</v>
      </c>
      <c r="C3064" s="2" t="s">
        <v>17</v>
      </c>
      <c r="D3064" s="2" t="s">
        <v>18</v>
      </c>
      <c r="E3064" s="5">
        <v>-27654</v>
      </c>
      <c r="F3064" s="3" t="s">
        <v>806</v>
      </c>
      <c r="G3064" s="3" t="s">
        <v>28</v>
      </c>
      <c r="H3064" s="2" t="s">
        <v>29</v>
      </c>
      <c r="I3064" s="2" t="s">
        <v>7459</v>
      </c>
      <c r="J3064" s="3" t="str">
        <f>HYPERLINK("https://www.boe.es/gazeta/dias/1824/04/13/pdfs/GMD-1824-48.pdf#page=4","Abrir facsímil")</f>
        <v>Abrir facsímil</v>
      </c>
      <c r="K3064" s="3" t="s">
        <v>31</v>
      </c>
    </row>
    <row r="3065" spans="1:11" ht="42" customHeight="1">
      <c r="A3065" s="2" t="s">
        <v>7460</v>
      </c>
      <c r="B3065" s="2" t="s">
        <v>7461</v>
      </c>
      <c r="C3065" s="2" t="s">
        <v>54</v>
      </c>
      <c r="D3065" s="2" t="s">
        <v>55</v>
      </c>
      <c r="E3065" s="5">
        <v>-27414</v>
      </c>
      <c r="F3065" s="3" t="s">
        <v>179</v>
      </c>
      <c r="G3065" s="3" t="s">
        <v>37</v>
      </c>
      <c r="H3065" s="2" t="s">
        <v>29</v>
      </c>
      <c r="I3065" s="2" t="s">
        <v>7462</v>
      </c>
      <c r="J3065" s="3" t="str">
        <f>HYPERLINK("https://www.boe.es/gazeta/dias/1824/12/09/pdfs/GMD-1824-155.pdf#page=3","Abrir facsímil")</f>
        <v>Abrir facsímil</v>
      </c>
      <c r="K3065" s="3" t="s">
        <v>31</v>
      </c>
    </row>
    <row r="3066" spans="1:11" ht="42" customHeight="1">
      <c r="A3066" s="2" t="s">
        <v>7463</v>
      </c>
      <c r="B3066" s="2" t="s">
        <v>7463</v>
      </c>
      <c r="C3066" s="2" t="s">
        <v>54</v>
      </c>
      <c r="D3066" s="2" t="s">
        <v>55</v>
      </c>
      <c r="E3066" s="5">
        <v>-27430</v>
      </c>
      <c r="F3066" s="3" t="s">
        <v>699</v>
      </c>
      <c r="G3066" s="3" t="s">
        <v>90</v>
      </c>
      <c r="H3066" s="2" t="s">
        <v>29</v>
      </c>
      <c r="I3066" s="2" t="s">
        <v>7464</v>
      </c>
      <c r="J3066" s="3" t="str">
        <f>HYPERLINK("https://www.boe.es/gazeta/dias/1824/11/23/pdfs/GMD-1824-148.pdf#page=2","Abrir facsímil")</f>
        <v>Abrir facsímil</v>
      </c>
      <c r="K3066" s="3" t="s">
        <v>31</v>
      </c>
    </row>
    <row r="3067" spans="1:11" ht="42" customHeight="1">
      <c r="A3067" s="2" t="s">
        <v>7465</v>
      </c>
      <c r="B3067" s="2" t="s">
        <v>7465</v>
      </c>
      <c r="C3067" s="2" t="s">
        <v>155</v>
      </c>
      <c r="D3067" s="2" t="s">
        <v>18</v>
      </c>
      <c r="E3067" s="5">
        <v>-27675</v>
      </c>
      <c r="F3067" s="3" t="s">
        <v>330</v>
      </c>
      <c r="G3067" s="3" t="s">
        <v>37</v>
      </c>
      <c r="H3067" s="2" t="s">
        <v>29</v>
      </c>
      <c r="I3067" s="2" t="s">
        <v>7466</v>
      </c>
      <c r="J3067" s="3" t="str">
        <f>HYPERLINK("https://www.boe.es/gazeta/dias/1824/03/23/pdfs/GMD-1824-38.pdf#page=3","Abrir facsímil")</f>
        <v>Abrir facsímil</v>
      </c>
      <c r="K3067" s="3" t="s">
        <v>31</v>
      </c>
    </row>
    <row r="3068" spans="1:11" ht="42" customHeight="1">
      <c r="A3068" s="2" t="s">
        <v>7467</v>
      </c>
      <c r="B3068" s="2" t="s">
        <v>7468</v>
      </c>
      <c r="C3068" s="2" t="s">
        <v>54</v>
      </c>
      <c r="D3068" s="2" t="s">
        <v>55</v>
      </c>
      <c r="E3068" s="5">
        <v>-27409</v>
      </c>
      <c r="F3068" s="3" t="s">
        <v>85</v>
      </c>
      <c r="G3068" s="3" t="s">
        <v>28</v>
      </c>
      <c r="H3068" s="2" t="s">
        <v>29</v>
      </c>
      <c r="I3068" s="2" t="s">
        <v>7469</v>
      </c>
      <c r="J3068" s="3" t="str">
        <f>HYPERLINK("https://www.boe.es/gazeta/dias/1824/12/14/pdfs/GMD-1824-157.pdf#page=4","Abrir facsímil")</f>
        <v>Abrir facsímil</v>
      </c>
      <c r="K3068" s="3" t="s">
        <v>31</v>
      </c>
    </row>
    <row r="3069" spans="1:11" ht="42" customHeight="1">
      <c r="A3069" s="2" t="s">
        <v>7470</v>
      </c>
      <c r="B3069" s="2" t="s">
        <v>7471</v>
      </c>
      <c r="C3069" s="2" t="s">
        <v>54</v>
      </c>
      <c r="D3069" s="2" t="s">
        <v>55</v>
      </c>
      <c r="E3069" s="5">
        <v>-27409</v>
      </c>
      <c r="F3069" s="3" t="s">
        <v>85</v>
      </c>
      <c r="G3069" s="3" t="s">
        <v>28</v>
      </c>
      <c r="H3069" s="2" t="s">
        <v>29</v>
      </c>
      <c r="I3069" s="2" t="s">
        <v>7472</v>
      </c>
      <c r="J3069" s="3" t="str">
        <f>HYPERLINK("https://www.boe.es/gazeta/dias/1824/12/14/pdfs/GMD-1824-157.pdf#page=4","Abrir facsímil")</f>
        <v>Abrir facsímil</v>
      </c>
      <c r="K3069" s="3" t="s">
        <v>31</v>
      </c>
    </row>
    <row r="3070" spans="1:11" ht="42" customHeight="1">
      <c r="A3070" s="2" t="s">
        <v>7473</v>
      </c>
      <c r="B3070" s="2" t="s">
        <v>7474</v>
      </c>
      <c r="C3070" s="2" t="s">
        <v>17</v>
      </c>
      <c r="D3070" s="2" t="s">
        <v>18</v>
      </c>
      <c r="E3070" s="5">
        <v>-27512</v>
      </c>
      <c r="F3070" s="3" t="s">
        <v>36</v>
      </c>
      <c r="G3070" s="3" t="s">
        <v>37</v>
      </c>
      <c r="H3070" s="2" t="s">
        <v>29</v>
      </c>
      <c r="I3070" s="2" t="s">
        <v>7475</v>
      </c>
      <c r="J3070" s="3" t="str">
        <f>HYPERLINK("https://www.boe.es/gazeta/dias/1824/09/02/pdfs/GMD-1824-113.pdf#page=3","Abrir facsímil")</f>
        <v>Abrir facsímil</v>
      </c>
      <c r="K3070" s="3" t="s">
        <v>31</v>
      </c>
    </row>
    <row r="3071" spans="1:11" ht="42" customHeight="1">
      <c r="A3071" s="2" t="s">
        <v>7476</v>
      </c>
      <c r="B3071" s="2" t="s">
        <v>7477</v>
      </c>
      <c r="C3071" s="2" t="s">
        <v>54</v>
      </c>
      <c r="D3071" s="2" t="s">
        <v>55</v>
      </c>
      <c r="E3071" s="5">
        <v>-27489</v>
      </c>
      <c r="F3071" s="3" t="s">
        <v>59</v>
      </c>
      <c r="G3071" s="3" t="s">
        <v>28</v>
      </c>
      <c r="H3071" s="2" t="s">
        <v>29</v>
      </c>
      <c r="I3071" s="2" t="s">
        <v>7478</v>
      </c>
      <c r="J3071" s="3" t="str">
        <f>HYPERLINK("https://www.boe.es/gazeta/dias/1824/09/25/pdfs/GMD-1824-123.pdf#page=4","Abrir facsímil")</f>
        <v>Abrir facsímil</v>
      </c>
      <c r="K3071" s="3" t="s">
        <v>31</v>
      </c>
    </row>
    <row r="3072" spans="1:11" ht="42" customHeight="1">
      <c r="A3072" s="2" t="s">
        <v>7479</v>
      </c>
      <c r="B3072" s="2" t="s">
        <v>7480</v>
      </c>
      <c r="C3072" s="2" t="s">
        <v>54</v>
      </c>
      <c r="D3072" s="2" t="s">
        <v>590</v>
      </c>
      <c r="E3072" s="5">
        <v>-27521</v>
      </c>
      <c r="F3072" s="3" t="s">
        <v>591</v>
      </c>
      <c r="G3072" s="3" t="s">
        <v>104</v>
      </c>
      <c r="H3072" s="2" t="s">
        <v>29</v>
      </c>
      <c r="I3072" s="2" t="s">
        <v>7481</v>
      </c>
      <c r="J3072" s="3" t="str">
        <f>HYPERLINK("https://www.boe.es/gazeta/dias/1824/08/24/pdfs/GMD-1824-107E.pdf#page=1","Abrir facsímil")</f>
        <v>Abrir facsímil</v>
      </c>
      <c r="K3072" s="3" t="s">
        <v>31</v>
      </c>
    </row>
    <row r="3073" spans="1:11" ht="42" customHeight="1">
      <c r="A3073" s="2" t="s">
        <v>7482</v>
      </c>
      <c r="B3073" s="2" t="s">
        <v>7482</v>
      </c>
      <c r="C3073" s="2" t="s">
        <v>54</v>
      </c>
      <c r="D3073" s="2" t="s">
        <v>55</v>
      </c>
      <c r="E3073" s="5">
        <v>-27631</v>
      </c>
      <c r="F3073" s="3" t="s">
        <v>322</v>
      </c>
      <c r="G3073" s="3" t="s">
        <v>37</v>
      </c>
      <c r="H3073" s="2" t="s">
        <v>29</v>
      </c>
      <c r="I3073" s="2" t="s">
        <v>7483</v>
      </c>
      <c r="J3073" s="3" t="str">
        <f>HYPERLINK("https://www.boe.es/gazeta/dias/1824/05/06/pdfs/GMD-1824-58.pdf#page=3","Abrir facsímil")</f>
        <v>Abrir facsímil</v>
      </c>
      <c r="K3073" s="3" t="s">
        <v>31</v>
      </c>
    </row>
    <row r="3074" spans="1:11" ht="42" customHeight="1">
      <c r="A3074" s="2" t="s">
        <v>7482</v>
      </c>
      <c r="B3074" s="2" t="s">
        <v>7482</v>
      </c>
      <c r="C3074" s="2" t="s">
        <v>54</v>
      </c>
      <c r="D3074" s="2" t="s">
        <v>55</v>
      </c>
      <c r="E3074" s="5">
        <v>-27500</v>
      </c>
      <c r="F3074" s="3" t="s">
        <v>1015</v>
      </c>
      <c r="G3074" s="3" t="s">
        <v>37</v>
      </c>
      <c r="H3074" s="2" t="s">
        <v>29</v>
      </c>
      <c r="I3074" s="2" t="s">
        <v>7484</v>
      </c>
      <c r="J3074" s="3" t="str">
        <f>HYPERLINK("https://www.boe.es/gazeta/dias/1824/09/14/pdfs/GMD-1824-118.pdf#page=3","Abrir facsímil")</f>
        <v>Abrir facsímil</v>
      </c>
      <c r="K3074" s="3" t="s">
        <v>31</v>
      </c>
    </row>
    <row r="3075" spans="1:11" ht="42" customHeight="1">
      <c r="A3075" s="2" t="s">
        <v>7482</v>
      </c>
      <c r="B3075" s="2" t="s">
        <v>7482</v>
      </c>
      <c r="C3075" s="2" t="s">
        <v>54</v>
      </c>
      <c r="D3075" s="2" t="s">
        <v>55</v>
      </c>
      <c r="E3075" s="5">
        <v>-27500</v>
      </c>
      <c r="F3075" s="3" t="s">
        <v>1015</v>
      </c>
      <c r="G3075" s="3" t="s">
        <v>28</v>
      </c>
      <c r="H3075" s="2" t="s">
        <v>29</v>
      </c>
      <c r="I3075" s="2" t="s">
        <v>7485</v>
      </c>
      <c r="J3075" s="3" t="str">
        <f>HYPERLINK("https://www.boe.es/gazeta/dias/1824/09/14/pdfs/GMD-1824-118.pdf#page=4","Abrir facsímil")</f>
        <v>Abrir facsímil</v>
      </c>
      <c r="K3075" s="3" t="s">
        <v>31</v>
      </c>
    </row>
    <row r="3076" spans="1:11" ht="42" customHeight="1">
      <c r="A3076" s="2" t="s">
        <v>7486</v>
      </c>
      <c r="B3076" s="2" t="s">
        <v>7486</v>
      </c>
      <c r="C3076" s="2" t="s">
        <v>54</v>
      </c>
      <c r="D3076" s="2" t="s">
        <v>55</v>
      </c>
      <c r="E3076" s="5">
        <v>-27500</v>
      </c>
      <c r="F3076" s="3" t="s">
        <v>1015</v>
      </c>
      <c r="G3076" s="3" t="s">
        <v>104</v>
      </c>
      <c r="H3076" s="2" t="s">
        <v>29</v>
      </c>
      <c r="I3076" s="2" t="s">
        <v>7487</v>
      </c>
      <c r="J3076" s="3" t="str">
        <f>HYPERLINK("https://www.boe.es/gazeta/dias/1824/09/14/pdfs/GMD-1824-118.pdf#page=1","Abrir facsímil")</f>
        <v>Abrir facsímil</v>
      </c>
      <c r="K3076" s="3" t="s">
        <v>31</v>
      </c>
    </row>
    <row r="3077" spans="1:11" ht="42" customHeight="1">
      <c r="A3077" s="2" t="s">
        <v>7488</v>
      </c>
      <c r="B3077" s="2" t="s">
        <v>7488</v>
      </c>
      <c r="C3077" s="2" t="s">
        <v>54</v>
      </c>
      <c r="D3077" s="2" t="s">
        <v>55</v>
      </c>
      <c r="E3077" s="5">
        <v>-27538</v>
      </c>
      <c r="F3077" s="3" t="s">
        <v>142</v>
      </c>
      <c r="G3077" s="3" t="s">
        <v>90</v>
      </c>
      <c r="H3077" s="2" t="s">
        <v>29</v>
      </c>
      <c r="I3077" s="2" t="s">
        <v>7489</v>
      </c>
      <c r="J3077" s="3" t="str">
        <f>HYPERLINK("https://www.boe.es/gazeta/dias/1824/08/07/pdfs/GMD-1824-99.pdf#page=2","Abrir facsímil")</f>
        <v>Abrir facsímil</v>
      </c>
      <c r="K3077" s="3" t="s">
        <v>31</v>
      </c>
    </row>
    <row r="3078" spans="1:11" ht="42" customHeight="1">
      <c r="A3078" s="2" t="s">
        <v>7490</v>
      </c>
      <c r="B3078" s="2" t="s">
        <v>7491</v>
      </c>
      <c r="C3078" s="2" t="s">
        <v>54</v>
      </c>
      <c r="D3078" s="2" t="s">
        <v>55</v>
      </c>
      <c r="E3078" s="5">
        <v>-27456</v>
      </c>
      <c r="F3078" s="3" t="s">
        <v>119</v>
      </c>
      <c r="G3078" s="3" t="s">
        <v>90</v>
      </c>
      <c r="H3078" s="2" t="s">
        <v>29</v>
      </c>
      <c r="I3078" s="2" t="s">
        <v>7492</v>
      </c>
      <c r="J3078" s="3" t="str">
        <f>HYPERLINK("https://www.boe.es/gazeta/dias/1824/10/28/pdfs/GMD-1824-137.pdf#page=2","Abrir facsímil")</f>
        <v>Abrir facsímil</v>
      </c>
      <c r="K3078" s="3" t="s">
        <v>31</v>
      </c>
    </row>
    <row r="3079" spans="1:11" ht="42" customHeight="1">
      <c r="A3079" s="2" t="s">
        <v>7493</v>
      </c>
      <c r="B3079" s="2" t="s">
        <v>7493</v>
      </c>
      <c r="C3079" s="2" t="s">
        <v>54</v>
      </c>
      <c r="D3079" s="2" t="s">
        <v>55</v>
      </c>
      <c r="E3079" s="5">
        <v>-27661</v>
      </c>
      <c r="F3079" s="3" t="s">
        <v>379</v>
      </c>
      <c r="G3079" s="3" t="s">
        <v>37</v>
      </c>
      <c r="H3079" s="2" t="s">
        <v>29</v>
      </c>
      <c r="I3079" s="2" t="s">
        <v>7494</v>
      </c>
      <c r="J3079" s="3" t="str">
        <f>HYPERLINK("https://www.boe.es/gazeta/dias/1824/04/06/pdfs/GMD-1824-45.pdf#page=3","Abrir facsímil")</f>
        <v>Abrir facsímil</v>
      </c>
      <c r="K3079" s="3" t="s">
        <v>31</v>
      </c>
    </row>
    <row r="3080" spans="1:11" ht="42" customHeight="1">
      <c r="A3080" s="2" t="s">
        <v>7495</v>
      </c>
      <c r="B3080" s="2" t="s">
        <v>7496</v>
      </c>
      <c r="C3080" s="2" t="s">
        <v>34</v>
      </c>
      <c r="D3080" s="2" t="s">
        <v>35</v>
      </c>
      <c r="E3080" s="5">
        <v>-27512</v>
      </c>
      <c r="F3080" s="3" t="s">
        <v>36</v>
      </c>
      <c r="G3080" s="3" t="s">
        <v>90</v>
      </c>
      <c r="H3080" s="2" t="s">
        <v>29</v>
      </c>
      <c r="I3080" s="2" t="s">
        <v>7497</v>
      </c>
      <c r="J3080" s="3" t="str">
        <f>HYPERLINK("https://www.boe.es/gazeta/dias/1824/09/02/pdfs/GMD-1824-113.pdf#page=2","Abrir facsímil")</f>
        <v>Abrir facsímil</v>
      </c>
      <c r="K3080" s="3" t="s">
        <v>31</v>
      </c>
    </row>
    <row r="3081" spans="1:11" ht="42" customHeight="1">
      <c r="A3081" s="2" t="s">
        <v>7498</v>
      </c>
      <c r="B3081" s="2" t="s">
        <v>7499</v>
      </c>
      <c r="C3081" s="2" t="s">
        <v>34</v>
      </c>
      <c r="D3081" s="2" t="s">
        <v>35</v>
      </c>
      <c r="E3081" s="5">
        <v>-27512</v>
      </c>
      <c r="F3081" s="3" t="s">
        <v>36</v>
      </c>
      <c r="G3081" s="3" t="s">
        <v>90</v>
      </c>
      <c r="H3081" s="2" t="s">
        <v>29</v>
      </c>
      <c r="I3081" s="2" t="s">
        <v>7500</v>
      </c>
      <c r="J3081" s="3" t="str">
        <f>HYPERLINK("https://www.boe.es/gazeta/dias/1824/09/02/pdfs/GMD-1824-113.pdf#page=2","Abrir facsímil")</f>
        <v>Abrir facsímil</v>
      </c>
      <c r="K3081" s="3" t="s">
        <v>31</v>
      </c>
    </row>
    <row r="3082" spans="1:11" ht="42" customHeight="1">
      <c r="A3082" s="2" t="s">
        <v>7501</v>
      </c>
      <c r="B3082" s="2" t="s">
        <v>7502</v>
      </c>
      <c r="C3082" s="2" t="s">
        <v>54</v>
      </c>
      <c r="D3082" s="2" t="s">
        <v>55</v>
      </c>
      <c r="E3082" s="5">
        <v>-27582</v>
      </c>
      <c r="F3082" s="3" t="s">
        <v>123</v>
      </c>
      <c r="G3082" s="3" t="s">
        <v>37</v>
      </c>
      <c r="H3082" s="2" t="s">
        <v>29</v>
      </c>
      <c r="I3082" s="2" t="s">
        <v>7503</v>
      </c>
      <c r="J3082" s="3" t="str">
        <f>HYPERLINK("https://www.boe.es/gazeta/dias/1824/06/24/pdfs/GMD-1824-80.pdf#page=3","Abrir facsímil")</f>
        <v>Abrir facsímil</v>
      </c>
      <c r="K3082" s="3" t="s">
        <v>31</v>
      </c>
    </row>
    <row r="3083" spans="1:11" ht="42" customHeight="1">
      <c r="A3083" s="2" t="s">
        <v>7504</v>
      </c>
      <c r="B3083" s="2" t="s">
        <v>7504</v>
      </c>
      <c r="C3083" s="2" t="s">
        <v>54</v>
      </c>
      <c r="D3083" s="2" t="s">
        <v>55</v>
      </c>
      <c r="E3083" s="5">
        <v>-27531</v>
      </c>
      <c r="F3083" s="3" t="s">
        <v>758</v>
      </c>
      <c r="G3083" s="3" t="s">
        <v>90</v>
      </c>
      <c r="H3083" s="2" t="s">
        <v>29</v>
      </c>
      <c r="I3083" s="2" t="s">
        <v>7505</v>
      </c>
      <c r="J3083" s="3" t="str">
        <f>HYPERLINK("https://www.boe.es/gazeta/dias/1824/08/14/pdfs/GMD-1824-102.pdf#page=2","Abrir facsímil")</f>
        <v>Abrir facsímil</v>
      </c>
      <c r="K3083" s="3" t="s">
        <v>31</v>
      </c>
    </row>
    <row r="3084" spans="1:11" ht="42" customHeight="1">
      <c r="A3084" s="2" t="s">
        <v>7504</v>
      </c>
      <c r="B3084" s="2" t="s">
        <v>7504</v>
      </c>
      <c r="C3084" s="2" t="s">
        <v>54</v>
      </c>
      <c r="D3084" s="2" t="s">
        <v>55</v>
      </c>
      <c r="E3084" s="5">
        <v>-27517</v>
      </c>
      <c r="F3084" s="3" t="s">
        <v>173</v>
      </c>
      <c r="G3084" s="3" t="s">
        <v>2754</v>
      </c>
      <c r="H3084" s="2" t="s">
        <v>29</v>
      </c>
      <c r="I3084" s="2" t="s">
        <v>7506</v>
      </c>
      <c r="J3084" s="3" t="str">
        <f>HYPERLINK("https://www.boe.es/gazeta/dias/1824/08/28/pdfs/GMD-1824-110.pdf#page=1","Abrir facsímil")</f>
        <v>Abrir facsímil</v>
      </c>
      <c r="K3084" s="3" t="s">
        <v>31</v>
      </c>
    </row>
    <row r="3085" spans="1:11" ht="42" customHeight="1">
      <c r="A3085" s="2" t="s">
        <v>7507</v>
      </c>
      <c r="B3085" s="2" t="s">
        <v>7508</v>
      </c>
      <c r="C3085" s="2" t="s">
        <v>54</v>
      </c>
      <c r="D3085" s="2" t="s">
        <v>55</v>
      </c>
      <c r="E3085" s="5">
        <v>-27619</v>
      </c>
      <c r="F3085" s="3" t="s">
        <v>1460</v>
      </c>
      <c r="G3085" s="3" t="s">
        <v>104</v>
      </c>
      <c r="H3085" s="2" t="s">
        <v>29</v>
      </c>
      <c r="I3085" s="2" t="s">
        <v>7509</v>
      </c>
      <c r="J3085" s="3" t="str">
        <f>HYPERLINK("https://www.boe.es/gazeta/dias/1824/05/18/pdfs/GMD-1824-64.pdf#page=1","Abrir facsímil")</f>
        <v>Abrir facsímil</v>
      </c>
      <c r="K3085" s="3" t="s">
        <v>31</v>
      </c>
    </row>
    <row r="3086" spans="1:11" ht="42" customHeight="1">
      <c r="A3086" s="2" t="s">
        <v>7510</v>
      </c>
      <c r="B3086" s="2" t="s">
        <v>7511</v>
      </c>
      <c r="C3086" s="2" t="s">
        <v>54</v>
      </c>
      <c r="D3086" s="2" t="s">
        <v>55</v>
      </c>
      <c r="E3086" s="5">
        <v>-27738</v>
      </c>
      <c r="F3086" s="3" t="s">
        <v>517</v>
      </c>
      <c r="G3086" s="3" t="s">
        <v>104</v>
      </c>
      <c r="H3086" s="2" t="s">
        <v>29</v>
      </c>
      <c r="I3086" s="2" t="s">
        <v>7512</v>
      </c>
      <c r="J3086" s="3" t="str">
        <f>HYPERLINK("https://www.boe.es/gazeta/dias/1824/01/20/pdfs/GMD-1824-9.pdf#page=1","Abrir facsímil")</f>
        <v>Abrir facsímil</v>
      </c>
      <c r="K3086" s="3" t="s">
        <v>31</v>
      </c>
    </row>
    <row r="3087" spans="1:11" ht="42" customHeight="1">
      <c r="A3087" s="2" t="s">
        <v>7513</v>
      </c>
      <c r="B3087" s="2" t="s">
        <v>7514</v>
      </c>
      <c r="C3087" s="2" t="s">
        <v>54</v>
      </c>
      <c r="D3087" s="2" t="s">
        <v>55</v>
      </c>
      <c r="E3087" s="5">
        <v>-27528</v>
      </c>
      <c r="F3087" s="3" t="s">
        <v>169</v>
      </c>
      <c r="G3087" s="3" t="s">
        <v>28</v>
      </c>
      <c r="H3087" s="2" t="s">
        <v>29</v>
      </c>
      <c r="I3087" s="2" t="s">
        <v>7515</v>
      </c>
      <c r="J3087" s="3" t="str">
        <f>HYPERLINK("https://www.boe.es/gazeta/dias/1824/08/17/pdfs/GMD-1824-103.pdf#page=4","Abrir facsímil")</f>
        <v>Abrir facsímil</v>
      </c>
      <c r="K3087" s="3" t="s">
        <v>31</v>
      </c>
    </row>
    <row r="3088" spans="1:11" ht="42" customHeight="1">
      <c r="A3088" s="2" t="s">
        <v>7516</v>
      </c>
      <c r="B3088" s="2" t="s">
        <v>7517</v>
      </c>
      <c r="C3088" s="2" t="s">
        <v>54</v>
      </c>
      <c r="D3088" s="2" t="s">
        <v>55</v>
      </c>
      <c r="E3088" s="5">
        <v>-27575</v>
      </c>
      <c r="F3088" s="3" t="s">
        <v>261</v>
      </c>
      <c r="G3088" s="3" t="s">
        <v>90</v>
      </c>
      <c r="H3088" s="2" t="s">
        <v>29</v>
      </c>
      <c r="I3088" s="2" t="s">
        <v>7518</v>
      </c>
      <c r="J3088" s="3" t="str">
        <f>HYPERLINK("https://www.boe.es/gazeta/dias/1824/07/01/pdfs/GMD-1824-83.pdf#page=2","Abrir facsímil")</f>
        <v>Abrir facsímil</v>
      </c>
      <c r="K3088" s="3" t="s">
        <v>31</v>
      </c>
    </row>
    <row r="3089" spans="1:11" ht="42" customHeight="1">
      <c r="A3089" s="2" t="s">
        <v>7519</v>
      </c>
      <c r="B3089" s="2" t="s">
        <v>7520</v>
      </c>
      <c r="C3089" s="2" t="s">
        <v>34</v>
      </c>
      <c r="D3089" s="2" t="s">
        <v>35</v>
      </c>
      <c r="E3089" s="5">
        <v>-27470</v>
      </c>
      <c r="F3089" s="3" t="s">
        <v>89</v>
      </c>
      <c r="G3089" s="3" t="s">
        <v>37</v>
      </c>
      <c r="H3089" s="2" t="s">
        <v>29</v>
      </c>
      <c r="I3089" s="2" t="s">
        <v>7521</v>
      </c>
      <c r="J3089" s="3" t="str">
        <f>HYPERLINK("https://www.boe.es/gazeta/dias/1824/10/14/pdfs/GMD-1824-131.pdf#page=3","Abrir facsímil")</f>
        <v>Abrir facsímil</v>
      </c>
      <c r="K3089" s="3" t="s">
        <v>31</v>
      </c>
    </row>
    <row r="3090" spans="1:11" ht="42" customHeight="1">
      <c r="A3090" s="2" t="s">
        <v>7522</v>
      </c>
      <c r="B3090" s="2" t="s">
        <v>7523</v>
      </c>
      <c r="C3090" s="2" t="s">
        <v>54</v>
      </c>
      <c r="D3090" s="2" t="s">
        <v>55</v>
      </c>
      <c r="E3090" s="5">
        <v>-27493</v>
      </c>
      <c r="F3090" s="3" t="s">
        <v>63</v>
      </c>
      <c r="G3090" s="3" t="s">
        <v>64</v>
      </c>
      <c r="H3090" s="2" t="s">
        <v>29</v>
      </c>
      <c r="I3090" s="2" t="s">
        <v>7524</v>
      </c>
      <c r="J3090" s="3" t="str">
        <f>HYPERLINK("https://www.boe.es/gazeta/dias/1824/09/21/pdfs/GMD-1824-121.pdf#page=3","Abrir facsímil")</f>
        <v>Abrir facsímil</v>
      </c>
      <c r="K3090" s="3" t="s">
        <v>31</v>
      </c>
    </row>
    <row r="3091" spans="1:11" ht="42" customHeight="1">
      <c r="A3091" s="2" t="s">
        <v>7525</v>
      </c>
      <c r="B3091" s="2" t="s">
        <v>7526</v>
      </c>
      <c r="C3091" s="2" t="s">
        <v>54</v>
      </c>
      <c r="D3091" s="2" t="s">
        <v>55</v>
      </c>
      <c r="E3091" s="5">
        <v>-27563</v>
      </c>
      <c r="F3091" s="3" t="s">
        <v>1303</v>
      </c>
      <c r="G3091" s="3" t="s">
        <v>90</v>
      </c>
      <c r="H3091" s="2" t="s">
        <v>29</v>
      </c>
      <c r="I3091" s="2" t="s">
        <v>7527</v>
      </c>
      <c r="J3091" s="3" t="str">
        <f>HYPERLINK("https://www.boe.es/gazeta/dias/1824/07/13/pdfs/GMD-1824-88.pdf#page=2","Abrir facsímil")</f>
        <v>Abrir facsímil</v>
      </c>
      <c r="K3091" s="3" t="s">
        <v>31</v>
      </c>
    </row>
    <row r="3092" spans="1:11" ht="42" customHeight="1">
      <c r="A3092" s="2" t="s">
        <v>7528</v>
      </c>
      <c r="B3092" s="2" t="s">
        <v>7529</v>
      </c>
      <c r="C3092" s="2" t="s">
        <v>26</v>
      </c>
      <c r="D3092" s="2" t="s">
        <v>18</v>
      </c>
      <c r="E3092" s="5">
        <v>-27631</v>
      </c>
      <c r="F3092" s="3" t="s">
        <v>322</v>
      </c>
      <c r="G3092" s="3" t="s">
        <v>28</v>
      </c>
      <c r="H3092" s="2" t="s">
        <v>29</v>
      </c>
      <c r="I3092" s="2" t="s">
        <v>7530</v>
      </c>
      <c r="J3092" s="3" t="str">
        <f>HYPERLINK("https://www.boe.es/gazeta/dias/1824/05/06/pdfs/GMD-1824-58.pdf#page=4","Abrir facsímil")</f>
        <v>Abrir facsímil</v>
      </c>
      <c r="K3092" s="3" t="s">
        <v>31</v>
      </c>
    </row>
    <row r="3093" spans="1:11" ht="42" customHeight="1">
      <c r="A3093" s="2" t="s">
        <v>7531</v>
      </c>
      <c r="B3093" s="2" t="s">
        <v>7532</v>
      </c>
      <c r="C3093" s="2" t="s">
        <v>54</v>
      </c>
      <c r="D3093" s="2" t="s">
        <v>55</v>
      </c>
      <c r="E3093" s="5">
        <v>-27724</v>
      </c>
      <c r="F3093" s="3" t="s">
        <v>708</v>
      </c>
      <c r="G3093" s="3" t="s">
        <v>37</v>
      </c>
      <c r="H3093" s="2" t="s">
        <v>29</v>
      </c>
      <c r="I3093" s="2" t="s">
        <v>7533</v>
      </c>
      <c r="J3093" s="3" t="str">
        <f>HYPERLINK("https://www.boe.es/gazeta/dias/1824/02/03/pdfs/GMD-1824-16.pdf#page=3","Abrir facsímil")</f>
        <v>Abrir facsímil</v>
      </c>
      <c r="K3093" s="3" t="s">
        <v>31</v>
      </c>
    </row>
    <row r="3094" spans="1:11" ht="42" customHeight="1">
      <c r="A3094" s="2" t="s">
        <v>7534</v>
      </c>
      <c r="B3094" s="2" t="s">
        <v>7535</v>
      </c>
      <c r="C3094" s="2" t="s">
        <v>26</v>
      </c>
      <c r="D3094" s="2" t="s">
        <v>18</v>
      </c>
      <c r="E3094" s="5">
        <v>-27736</v>
      </c>
      <c r="F3094" s="3" t="s">
        <v>56</v>
      </c>
      <c r="G3094" s="3" t="s">
        <v>37</v>
      </c>
      <c r="H3094" s="2" t="s">
        <v>29</v>
      </c>
      <c r="I3094" s="2" t="s">
        <v>7536</v>
      </c>
      <c r="J3094" s="3" t="str">
        <f>HYPERLINK("https://www.boe.es/gazeta/dias/1824/01/22/pdfs/GMD-1824-10.pdf#page=3","Abrir facsímil")</f>
        <v>Abrir facsímil</v>
      </c>
      <c r="K3094" s="3" t="s">
        <v>31</v>
      </c>
    </row>
    <row r="3095" spans="1:11" ht="42" customHeight="1">
      <c r="A3095" s="2" t="s">
        <v>7537</v>
      </c>
      <c r="B3095" s="2" t="s">
        <v>7537</v>
      </c>
      <c r="C3095" s="2" t="s">
        <v>34</v>
      </c>
      <c r="D3095" s="2" t="s">
        <v>35</v>
      </c>
      <c r="E3095" s="5">
        <v>-27491</v>
      </c>
      <c r="F3095" s="3" t="s">
        <v>1195</v>
      </c>
      <c r="G3095" s="3" t="s">
        <v>28</v>
      </c>
      <c r="H3095" s="2" t="s">
        <v>29</v>
      </c>
      <c r="I3095" s="2" t="s">
        <v>7538</v>
      </c>
      <c r="J3095" s="3" t="str">
        <f>HYPERLINK("https://www.boe.es/gazeta/dias/1824/09/23/pdfs/GMD-1824-122.pdf#page=4","Abrir facsímil")</f>
        <v>Abrir facsímil</v>
      </c>
      <c r="K3095" s="3" t="s">
        <v>31</v>
      </c>
    </row>
    <row r="3096" spans="1:11" ht="42" customHeight="1">
      <c r="A3096" s="2" t="s">
        <v>7539</v>
      </c>
      <c r="B3096" s="2" t="s">
        <v>7540</v>
      </c>
      <c r="C3096" s="2" t="s">
        <v>54</v>
      </c>
      <c r="D3096" s="2" t="s">
        <v>55</v>
      </c>
      <c r="E3096" s="5">
        <v>-27493</v>
      </c>
      <c r="F3096" s="3" t="s">
        <v>63</v>
      </c>
      <c r="G3096" s="3" t="s">
        <v>64</v>
      </c>
      <c r="H3096" s="2" t="s">
        <v>29</v>
      </c>
      <c r="I3096" s="2" t="s">
        <v>7541</v>
      </c>
      <c r="J3096" s="3" t="str">
        <f>HYPERLINK("https://www.boe.es/gazeta/dias/1824/09/21/pdfs/GMD-1824-121.pdf#page=3","Abrir facsímil")</f>
        <v>Abrir facsímil</v>
      </c>
      <c r="K3096" s="3" t="s">
        <v>31</v>
      </c>
    </row>
    <row r="3097" spans="1:11" ht="42" customHeight="1">
      <c r="A3097" s="2" t="s">
        <v>7542</v>
      </c>
      <c r="B3097" s="2" t="s">
        <v>7543</v>
      </c>
      <c r="C3097" s="2" t="s">
        <v>26</v>
      </c>
      <c r="D3097" s="2" t="s">
        <v>18</v>
      </c>
      <c r="E3097" s="5">
        <v>-27717</v>
      </c>
      <c r="F3097" s="3" t="s">
        <v>277</v>
      </c>
      <c r="G3097" s="3" t="s">
        <v>90</v>
      </c>
      <c r="H3097" s="2" t="s">
        <v>21</v>
      </c>
      <c r="I3097" s="2" t="s">
        <v>7544</v>
      </c>
      <c r="J3097" s="3" t="str">
        <f>HYPERLINK("https://www.boe.es/gazeta/dias/1824/02/10/pdfs/GMD-1824-19.pdf#page=2","Abrir facsímil")</f>
        <v>Abrir facsímil</v>
      </c>
      <c r="K3097" s="3" t="s">
        <v>23</v>
      </c>
    </row>
    <row r="3098" spans="1:11" ht="42" customHeight="1">
      <c r="A3098" s="2" t="s">
        <v>7545</v>
      </c>
      <c r="B3098" s="2" t="s">
        <v>7546</v>
      </c>
      <c r="C3098" s="2" t="s">
        <v>54</v>
      </c>
      <c r="D3098" s="2" t="s">
        <v>55</v>
      </c>
      <c r="E3098" s="5">
        <v>-27409</v>
      </c>
      <c r="F3098" s="3" t="s">
        <v>85</v>
      </c>
      <c r="G3098" s="3" t="s">
        <v>28</v>
      </c>
      <c r="H3098" s="2" t="s">
        <v>29</v>
      </c>
      <c r="I3098" s="2" t="s">
        <v>7547</v>
      </c>
      <c r="J3098" s="3" t="str">
        <f>HYPERLINK("https://www.boe.es/gazeta/dias/1824/12/14/pdfs/GMD-1824-157.pdf#page=4","Abrir facsímil")</f>
        <v>Abrir facsímil</v>
      </c>
      <c r="K3098" s="3" t="s">
        <v>31</v>
      </c>
    </row>
    <row r="3099" spans="1:11" ht="42" customHeight="1">
      <c r="A3099" s="2" t="s">
        <v>7548</v>
      </c>
      <c r="B3099" s="2" t="s">
        <v>7549</v>
      </c>
      <c r="C3099" s="2" t="s">
        <v>49</v>
      </c>
      <c r="D3099" s="2" t="s">
        <v>18</v>
      </c>
      <c r="E3099" s="5">
        <v>-27596</v>
      </c>
      <c r="F3099" s="3" t="s">
        <v>205</v>
      </c>
      <c r="G3099" s="3" t="s">
        <v>28</v>
      </c>
      <c r="H3099" s="2" t="s">
        <v>29</v>
      </c>
      <c r="I3099" s="2" t="s">
        <v>7550</v>
      </c>
      <c r="J3099" s="3" t="str">
        <f>HYPERLINK("https://www.boe.es/gazeta/dias/1824/06/10/pdfs/GMD-1824-74.pdf#page=4","Abrir facsímil")</f>
        <v>Abrir facsímil</v>
      </c>
      <c r="K3099" s="3" t="s">
        <v>31</v>
      </c>
    </row>
    <row r="3100" spans="1:11" ht="42" customHeight="1">
      <c r="A3100" s="2" t="s">
        <v>7551</v>
      </c>
      <c r="B3100" s="2" t="s">
        <v>7552</v>
      </c>
      <c r="C3100" s="2" t="s">
        <v>301</v>
      </c>
      <c r="D3100" s="2" t="s">
        <v>18</v>
      </c>
      <c r="E3100" s="5">
        <v>-27526</v>
      </c>
      <c r="F3100" s="3" t="s">
        <v>144</v>
      </c>
      <c r="G3100" s="3" t="s">
        <v>28</v>
      </c>
      <c r="H3100" s="2" t="s">
        <v>29</v>
      </c>
      <c r="I3100" s="2" t="s">
        <v>7553</v>
      </c>
      <c r="J3100" s="3" t="str">
        <f>HYPERLINK("https://www.boe.es/gazeta/dias/1824/08/19/pdfs/GMD-1824-104.pdf#page=4","Abrir facsímil")</f>
        <v>Abrir facsímil</v>
      </c>
      <c r="K3100" s="3" t="s">
        <v>31</v>
      </c>
    </row>
    <row r="3101" spans="1:11" ht="42" customHeight="1">
      <c r="A3101" s="2" t="s">
        <v>7554</v>
      </c>
      <c r="B3101" s="2" t="s">
        <v>7555</v>
      </c>
      <c r="C3101" s="2" t="s">
        <v>54</v>
      </c>
      <c r="D3101" s="2" t="s">
        <v>55</v>
      </c>
      <c r="E3101" s="5">
        <v>-27444</v>
      </c>
      <c r="F3101" s="3" t="s">
        <v>1134</v>
      </c>
      <c r="G3101" s="3" t="s">
        <v>28</v>
      </c>
      <c r="H3101" s="2" t="s">
        <v>29</v>
      </c>
      <c r="I3101" s="2" t="s">
        <v>7556</v>
      </c>
      <c r="J3101" s="3" t="str">
        <f>HYPERLINK("https://www.boe.es/gazeta/dias/1824/11/09/pdfs/GMD-1824-142.pdf#page=4","Abrir facsímil")</f>
        <v>Abrir facsímil</v>
      </c>
      <c r="K3101" s="3" t="s">
        <v>31</v>
      </c>
    </row>
    <row r="3102" spans="1:11" ht="42" customHeight="1">
      <c r="A3102" s="2" t="s">
        <v>7557</v>
      </c>
      <c r="B3102" s="2" t="s">
        <v>7557</v>
      </c>
      <c r="C3102" s="2" t="s">
        <v>49</v>
      </c>
      <c r="D3102" s="2" t="s">
        <v>18</v>
      </c>
      <c r="E3102" s="5">
        <v>-27419</v>
      </c>
      <c r="F3102" s="3" t="s">
        <v>1180</v>
      </c>
      <c r="G3102" s="3" t="s">
        <v>37</v>
      </c>
      <c r="H3102" s="2" t="s">
        <v>29</v>
      </c>
      <c r="I3102" s="2" t="s">
        <v>7558</v>
      </c>
      <c r="J3102" s="3" t="str">
        <f>HYPERLINK("https://www.boe.es/gazeta/dias/1824/12/04/pdfs/GMD-1824-153.pdf#page=3","Abrir facsímil")</f>
        <v>Abrir facsímil</v>
      </c>
      <c r="K3102" s="3" t="s">
        <v>31</v>
      </c>
    </row>
    <row r="3103" spans="1:11" ht="42" customHeight="1">
      <c r="A3103" s="2" t="s">
        <v>7559</v>
      </c>
      <c r="B3103" s="2" t="s">
        <v>7560</v>
      </c>
      <c r="C3103" s="2" t="s">
        <v>26</v>
      </c>
      <c r="D3103" s="2" t="s">
        <v>18</v>
      </c>
      <c r="E3103" s="5">
        <v>-27421</v>
      </c>
      <c r="F3103" s="3" t="s">
        <v>579</v>
      </c>
      <c r="G3103" s="3" t="s">
        <v>37</v>
      </c>
      <c r="H3103" s="2" t="s">
        <v>29</v>
      </c>
      <c r="I3103" s="2" t="s">
        <v>7561</v>
      </c>
      <c r="J3103" s="3" t="str">
        <f>HYPERLINK("https://www.boe.es/gazeta/dias/1824/12/02/pdfs/GMD-1824-152.pdf#page=3","Abrir facsímil")</f>
        <v>Abrir facsímil</v>
      </c>
      <c r="K3103" s="3" t="s">
        <v>31</v>
      </c>
    </row>
    <row r="3104" spans="1:11" ht="42" customHeight="1">
      <c r="A3104" s="2" t="s">
        <v>7562</v>
      </c>
      <c r="B3104" s="2" t="s">
        <v>7563</v>
      </c>
      <c r="C3104" s="2" t="s">
        <v>34</v>
      </c>
      <c r="D3104" s="2" t="s">
        <v>35</v>
      </c>
      <c r="E3104" s="5">
        <v>-27428</v>
      </c>
      <c r="F3104" s="3" t="s">
        <v>81</v>
      </c>
      <c r="G3104" s="3" t="s">
        <v>37</v>
      </c>
      <c r="H3104" s="2" t="s">
        <v>29</v>
      </c>
      <c r="I3104" s="2" t="s">
        <v>7564</v>
      </c>
      <c r="J3104" s="3" t="str">
        <f>HYPERLINK("https://www.boe.es/gazeta/dias/1824/11/25/pdfs/GMD-1824-149.pdf#page=3","Abrir facsímil")</f>
        <v>Abrir facsímil</v>
      </c>
      <c r="K3104" s="3" t="s">
        <v>31</v>
      </c>
    </row>
    <row r="3105" spans="1:11" ht="42" customHeight="1">
      <c r="A3105" s="2" t="s">
        <v>7565</v>
      </c>
      <c r="B3105" s="2" t="s">
        <v>7566</v>
      </c>
      <c r="C3105" s="2" t="s">
        <v>34</v>
      </c>
      <c r="D3105" s="2" t="s">
        <v>35</v>
      </c>
      <c r="E3105" s="5">
        <v>-27512</v>
      </c>
      <c r="F3105" s="3" t="s">
        <v>36</v>
      </c>
      <c r="G3105" s="3" t="s">
        <v>37</v>
      </c>
      <c r="H3105" s="2" t="s">
        <v>29</v>
      </c>
      <c r="I3105" s="2" t="s">
        <v>7567</v>
      </c>
      <c r="J3105" s="3" t="str">
        <f>HYPERLINK("https://www.boe.es/gazeta/dias/1824/09/02/pdfs/GMD-1824-113.pdf#page=3","Abrir facsímil")</f>
        <v>Abrir facsímil</v>
      </c>
      <c r="K3105" s="3" t="s">
        <v>31</v>
      </c>
    </row>
    <row r="3106" spans="1:11" ht="42" customHeight="1">
      <c r="A3106" s="2" t="s">
        <v>7568</v>
      </c>
      <c r="B3106" s="2" t="s">
        <v>7569</v>
      </c>
      <c r="C3106" s="2" t="s">
        <v>54</v>
      </c>
      <c r="D3106" s="2" t="s">
        <v>55</v>
      </c>
      <c r="E3106" s="5">
        <v>-27507</v>
      </c>
      <c r="F3106" s="3" t="s">
        <v>250</v>
      </c>
      <c r="G3106" s="3" t="s">
        <v>28</v>
      </c>
      <c r="H3106" s="2" t="s">
        <v>29</v>
      </c>
      <c r="I3106" s="2" t="s">
        <v>7570</v>
      </c>
      <c r="J3106" s="3" t="str">
        <f>HYPERLINK("https://www.boe.es/gazeta/dias/1824/09/07/pdfs/GMD-1824-115.pdf#page=4","Abrir facsímil")</f>
        <v>Abrir facsímil</v>
      </c>
      <c r="K3106" s="3" t="s">
        <v>31</v>
      </c>
    </row>
    <row r="3107" spans="1:11" ht="42" customHeight="1">
      <c r="A3107" s="2" t="s">
        <v>7571</v>
      </c>
      <c r="B3107" s="2" t="s">
        <v>7572</v>
      </c>
      <c r="C3107" s="2" t="s">
        <v>54</v>
      </c>
      <c r="D3107" s="2" t="s">
        <v>55</v>
      </c>
      <c r="E3107" s="5">
        <v>-27447</v>
      </c>
      <c r="F3107" s="3" t="s">
        <v>41</v>
      </c>
      <c r="G3107" s="3" t="s">
        <v>28</v>
      </c>
      <c r="H3107" s="2" t="s">
        <v>29</v>
      </c>
      <c r="I3107" s="2" t="s">
        <v>7573</v>
      </c>
      <c r="J3107" s="3" t="str">
        <f>HYPERLINK("https://www.boe.es/gazeta/dias/1824/11/06/pdfs/GMD-1824-141.pdf#page=4","Abrir facsímil")</f>
        <v>Abrir facsímil</v>
      </c>
      <c r="K3107" s="3" t="s">
        <v>31</v>
      </c>
    </row>
    <row r="3108" spans="1:11" ht="42" customHeight="1">
      <c r="A3108" s="2" t="s">
        <v>7574</v>
      </c>
      <c r="B3108" s="2" t="s">
        <v>7575</v>
      </c>
      <c r="C3108" s="2" t="s">
        <v>26</v>
      </c>
      <c r="D3108" s="2" t="s">
        <v>18</v>
      </c>
      <c r="E3108" s="5">
        <v>-27393</v>
      </c>
      <c r="F3108" s="3" t="s">
        <v>148</v>
      </c>
      <c r="G3108" s="3" t="s">
        <v>37</v>
      </c>
      <c r="H3108" s="2" t="s">
        <v>29</v>
      </c>
      <c r="I3108" s="2" t="s">
        <v>7576</v>
      </c>
      <c r="J3108" s="3" t="str">
        <f>HYPERLINK("https://www.boe.es/gazeta/dias/1824/12/30/pdfs/GMD-1824-164.pdf#page=3","Abrir facsímil")</f>
        <v>Abrir facsímil</v>
      </c>
      <c r="K3108" s="3" t="s">
        <v>31</v>
      </c>
    </row>
    <row r="3109" spans="1:11" ht="42" customHeight="1">
      <c r="A3109" s="2" t="s">
        <v>7577</v>
      </c>
      <c r="B3109" s="2" t="s">
        <v>7578</v>
      </c>
      <c r="C3109" s="2" t="s">
        <v>54</v>
      </c>
      <c r="D3109" s="2" t="s">
        <v>55</v>
      </c>
      <c r="E3109" s="5">
        <v>-27701</v>
      </c>
      <c r="F3109" s="3" t="s">
        <v>914</v>
      </c>
      <c r="G3109" s="3" t="s">
        <v>28</v>
      </c>
      <c r="H3109" s="2" t="s">
        <v>29</v>
      </c>
      <c r="I3109" s="2" t="s">
        <v>7579</v>
      </c>
      <c r="J3109" s="3" t="str">
        <f>HYPERLINK("https://www.boe.es/gazeta/dias/1824/02/26/pdfs/GMD-1824-26.pdf#page=4","Abrir facsímil")</f>
        <v>Abrir facsímil</v>
      </c>
      <c r="K3109" s="3" t="s">
        <v>31</v>
      </c>
    </row>
    <row r="3110" spans="1:11" ht="42" customHeight="1">
      <c r="A3110" s="2" t="s">
        <v>7580</v>
      </c>
      <c r="B3110" s="2" t="s">
        <v>7581</v>
      </c>
      <c r="C3110" s="2" t="s">
        <v>301</v>
      </c>
      <c r="D3110" s="2" t="s">
        <v>18</v>
      </c>
      <c r="E3110" s="5">
        <v>-27484</v>
      </c>
      <c r="F3110" s="3" t="s">
        <v>659</v>
      </c>
      <c r="G3110" s="3" t="s">
        <v>28</v>
      </c>
      <c r="H3110" s="2" t="s">
        <v>29</v>
      </c>
      <c r="I3110" s="2" t="s">
        <v>7582</v>
      </c>
      <c r="J3110" s="3" t="str">
        <f>HYPERLINK("https://www.boe.es/gazeta/dias/1824/09/30/pdfs/GMD-1824-125.pdf#page=4","Abrir facsímil")</f>
        <v>Abrir facsímil</v>
      </c>
      <c r="K3110" s="3" t="s">
        <v>31</v>
      </c>
    </row>
    <row r="3111" spans="1:11" ht="42" customHeight="1">
      <c r="A3111" s="2" t="s">
        <v>7583</v>
      </c>
      <c r="B3111" s="2" t="s">
        <v>7584</v>
      </c>
      <c r="C3111" s="2" t="s">
        <v>54</v>
      </c>
      <c r="D3111" s="2" t="s">
        <v>55</v>
      </c>
      <c r="E3111" s="5">
        <v>-27755</v>
      </c>
      <c r="F3111" s="3" t="s">
        <v>193</v>
      </c>
      <c r="G3111" s="3" t="s">
        <v>37</v>
      </c>
      <c r="H3111" s="2" t="s">
        <v>29</v>
      </c>
      <c r="I3111" s="2" t="s">
        <v>7585</v>
      </c>
      <c r="J3111" s="3" t="str">
        <f>HYPERLINK("https://www.boe.es/gazeta/dias/1824/01/03/pdfs/GMD-1824-2.pdf#page=3","Abrir facsímil")</f>
        <v>Abrir facsímil</v>
      </c>
      <c r="K3111" s="3" t="s">
        <v>31</v>
      </c>
    </row>
    <row r="3112" spans="1:11" ht="42" customHeight="1">
      <c r="A3112" s="2" t="s">
        <v>7586</v>
      </c>
      <c r="B3112" s="2" t="s">
        <v>7587</v>
      </c>
      <c r="C3112" s="2" t="s">
        <v>54</v>
      </c>
      <c r="D3112" s="2" t="s">
        <v>55</v>
      </c>
      <c r="E3112" s="5">
        <v>-27580</v>
      </c>
      <c r="F3112" s="3" t="s">
        <v>231</v>
      </c>
      <c r="G3112" s="3" t="s">
        <v>37</v>
      </c>
      <c r="H3112" s="2" t="s">
        <v>29</v>
      </c>
      <c r="I3112" s="2" t="s">
        <v>7588</v>
      </c>
      <c r="J3112" s="3" t="str">
        <f>HYPERLINK("https://www.boe.es/gazeta/dias/1824/06/26/pdfs/GMD-1824-81.pdf#page=3","Abrir facsímil")</f>
        <v>Abrir facsímil</v>
      </c>
      <c r="K3112" s="3" t="s">
        <v>31</v>
      </c>
    </row>
    <row r="3113" spans="1:11" ht="42" customHeight="1">
      <c r="A3113" s="2" t="s">
        <v>7589</v>
      </c>
      <c r="B3113" s="2" t="s">
        <v>7589</v>
      </c>
      <c r="C3113" s="2" t="s">
        <v>54</v>
      </c>
      <c r="D3113" s="2" t="s">
        <v>55</v>
      </c>
      <c r="E3113" s="5">
        <v>-27491</v>
      </c>
      <c r="F3113" s="3" t="s">
        <v>1195</v>
      </c>
      <c r="G3113" s="3" t="s">
        <v>28</v>
      </c>
      <c r="H3113" s="2" t="s">
        <v>29</v>
      </c>
      <c r="I3113" s="2" t="s">
        <v>7590</v>
      </c>
      <c r="J3113" s="3" t="str">
        <f>HYPERLINK("https://www.boe.es/gazeta/dias/1824/09/23/pdfs/GMD-1824-122.pdf#page=4","Abrir facsímil")</f>
        <v>Abrir facsímil</v>
      </c>
      <c r="K3113" s="3" t="s">
        <v>31</v>
      </c>
    </row>
    <row r="3114" spans="1:11" ht="42" customHeight="1">
      <c r="A3114" s="2" t="s">
        <v>7591</v>
      </c>
      <c r="B3114" s="2" t="s">
        <v>7592</v>
      </c>
      <c r="C3114" s="2" t="s">
        <v>54</v>
      </c>
      <c r="D3114" s="2" t="s">
        <v>55</v>
      </c>
      <c r="E3114" s="5">
        <v>-27428</v>
      </c>
      <c r="F3114" s="3" t="s">
        <v>81</v>
      </c>
      <c r="G3114" s="3" t="s">
        <v>37</v>
      </c>
      <c r="H3114" s="2" t="s">
        <v>29</v>
      </c>
      <c r="I3114" s="2" t="s">
        <v>7593</v>
      </c>
      <c r="J3114" s="3" t="str">
        <f>HYPERLINK("https://www.boe.es/gazeta/dias/1824/11/25/pdfs/GMD-1824-149.pdf#page=3","Abrir facsímil")</f>
        <v>Abrir facsímil</v>
      </c>
      <c r="K3114" s="3" t="s">
        <v>31</v>
      </c>
    </row>
    <row r="3115" spans="1:11" ht="42" customHeight="1">
      <c r="A3115" s="2" t="s">
        <v>7594</v>
      </c>
      <c r="B3115" s="2" t="s">
        <v>7595</v>
      </c>
      <c r="C3115" s="2" t="s">
        <v>34</v>
      </c>
      <c r="D3115" s="2" t="s">
        <v>35</v>
      </c>
      <c r="E3115" s="5">
        <v>-27699</v>
      </c>
      <c r="F3115" s="3" t="s">
        <v>189</v>
      </c>
      <c r="G3115" s="3" t="s">
        <v>28</v>
      </c>
      <c r="H3115" s="2" t="s">
        <v>21</v>
      </c>
      <c r="I3115" s="2" t="s">
        <v>7596</v>
      </c>
      <c r="J3115" s="3" t="str">
        <f>HYPERLINK("https://www.boe.es/gazeta/dias/1824/02/28/pdfs/GMD-1824-27.pdf#page=4","Abrir facsímil")</f>
        <v>Abrir facsímil</v>
      </c>
      <c r="K3115" s="3" t="s">
        <v>23</v>
      </c>
    </row>
    <row r="3116" spans="1:11" ht="42" customHeight="1">
      <c r="A3116" s="2" t="s">
        <v>7597</v>
      </c>
      <c r="B3116" s="2" t="s">
        <v>7598</v>
      </c>
      <c r="C3116" s="2" t="s">
        <v>34</v>
      </c>
      <c r="D3116" s="2" t="s">
        <v>35</v>
      </c>
      <c r="E3116" s="5">
        <v>-27524</v>
      </c>
      <c r="F3116" s="3" t="s">
        <v>887</v>
      </c>
      <c r="G3116" s="3" t="s">
        <v>28</v>
      </c>
      <c r="H3116" s="2" t="s">
        <v>29</v>
      </c>
      <c r="I3116" s="2" t="s">
        <v>7599</v>
      </c>
      <c r="J3116" s="3" t="str">
        <f>HYPERLINK("https://www.boe.es/gazeta/dias/1824/08/21/pdfs/GMD-1824-105.pdf#page=4","Abrir facsímil")</f>
        <v>Abrir facsímil</v>
      </c>
      <c r="K3116" s="3" t="s">
        <v>31</v>
      </c>
    </row>
    <row r="3117" spans="1:11" ht="42" customHeight="1">
      <c r="A3117" s="2" t="s">
        <v>7600</v>
      </c>
      <c r="B3117" s="2" t="s">
        <v>7600</v>
      </c>
      <c r="C3117" s="2" t="s">
        <v>155</v>
      </c>
      <c r="D3117" s="2" t="s">
        <v>18</v>
      </c>
      <c r="E3117" s="5">
        <v>-27547</v>
      </c>
      <c r="F3117" s="3" t="s">
        <v>156</v>
      </c>
      <c r="G3117" s="3" t="s">
        <v>28</v>
      </c>
      <c r="H3117" s="2" t="s">
        <v>29</v>
      </c>
      <c r="I3117" s="2" t="s">
        <v>7601</v>
      </c>
      <c r="J3117" s="3" t="str">
        <f>HYPERLINK("https://www.boe.es/gazeta/dias/1824/07/29/pdfs/GMD-1824-95.pdf#page=4","Abrir facsímil")</f>
        <v>Abrir facsímil</v>
      </c>
      <c r="K3117" s="3" t="s">
        <v>31</v>
      </c>
    </row>
    <row r="3118" spans="1:11" ht="42" customHeight="1">
      <c r="A3118" s="2" t="s">
        <v>7602</v>
      </c>
      <c r="B3118" s="2" t="s">
        <v>7603</v>
      </c>
      <c r="C3118" s="2" t="s">
        <v>54</v>
      </c>
      <c r="D3118" s="2" t="s">
        <v>55</v>
      </c>
      <c r="E3118" s="5">
        <v>-27393</v>
      </c>
      <c r="F3118" s="3" t="s">
        <v>148</v>
      </c>
      <c r="G3118" s="3" t="s">
        <v>37</v>
      </c>
      <c r="H3118" s="2" t="s">
        <v>29</v>
      </c>
      <c r="I3118" s="2" t="s">
        <v>7604</v>
      </c>
      <c r="J3118" s="3" t="str">
        <f>HYPERLINK("https://www.boe.es/gazeta/dias/1824/12/30/pdfs/GMD-1824-164.pdf#page=3","Abrir facsímil")</f>
        <v>Abrir facsímil</v>
      </c>
      <c r="K3118" s="3" t="s">
        <v>31</v>
      </c>
    </row>
    <row r="3119" spans="1:11" ht="42" customHeight="1">
      <c r="A3119" s="2" t="s">
        <v>7605</v>
      </c>
      <c r="B3119" s="2" t="s">
        <v>7606</v>
      </c>
      <c r="C3119" s="2" t="s">
        <v>49</v>
      </c>
      <c r="D3119" s="2" t="s">
        <v>18</v>
      </c>
      <c r="E3119" s="5">
        <v>-27419</v>
      </c>
      <c r="F3119" s="3" t="s">
        <v>1180</v>
      </c>
      <c r="G3119" s="3" t="s">
        <v>28</v>
      </c>
      <c r="H3119" s="2" t="s">
        <v>29</v>
      </c>
      <c r="I3119" s="2" t="s">
        <v>7607</v>
      </c>
      <c r="J3119" s="3" t="str">
        <f>HYPERLINK("https://www.boe.es/gazeta/dias/1824/12/04/pdfs/GMD-1824-153.pdf#page=4","Abrir facsímil")</f>
        <v>Abrir facsímil</v>
      </c>
      <c r="K3119" s="3" t="s">
        <v>31</v>
      </c>
    </row>
    <row r="3120" spans="1:11" ht="42" customHeight="1">
      <c r="A3120" s="2" t="s">
        <v>7608</v>
      </c>
      <c r="B3120" s="2" t="s">
        <v>7609</v>
      </c>
      <c r="C3120" s="2" t="s">
        <v>54</v>
      </c>
      <c r="D3120" s="2" t="s">
        <v>55</v>
      </c>
      <c r="E3120" s="5">
        <v>-27430</v>
      </c>
      <c r="F3120" s="3" t="s">
        <v>699</v>
      </c>
      <c r="G3120" s="3" t="s">
        <v>28</v>
      </c>
      <c r="H3120" s="2" t="s">
        <v>29</v>
      </c>
      <c r="I3120" s="2" t="s">
        <v>7610</v>
      </c>
      <c r="J3120" s="3" t="str">
        <f>HYPERLINK("https://www.boe.es/gazeta/dias/1824/11/23/pdfs/GMD-1824-148.pdf#page=4","Abrir facsímil")</f>
        <v>Abrir facsímil</v>
      </c>
      <c r="K3120" s="3" t="s">
        <v>31</v>
      </c>
    </row>
    <row r="3121" spans="1:11" ht="42" customHeight="1">
      <c r="A3121" s="2" t="s">
        <v>7611</v>
      </c>
      <c r="B3121" s="2" t="s">
        <v>7612</v>
      </c>
      <c r="C3121" s="2" t="s">
        <v>72</v>
      </c>
      <c r="D3121" s="2" t="s">
        <v>18</v>
      </c>
      <c r="E3121" s="5">
        <v>-27400</v>
      </c>
      <c r="F3121" s="3" t="s">
        <v>108</v>
      </c>
      <c r="G3121" s="3" t="s">
        <v>28</v>
      </c>
      <c r="H3121" s="2" t="s">
        <v>29</v>
      </c>
      <c r="I3121" s="2" t="s">
        <v>7613</v>
      </c>
      <c r="J3121" s="3" t="str">
        <f>HYPERLINK("https://www.boe.es/gazeta/dias/1824/12/23/pdfs/GMD-1824-161.pdf#page=4","Abrir facsímil")</f>
        <v>Abrir facsímil</v>
      </c>
      <c r="K3121" s="3" t="s">
        <v>31</v>
      </c>
    </row>
    <row r="3122" spans="1:11" ht="42" customHeight="1">
      <c r="A3122" s="2" t="s">
        <v>7614</v>
      </c>
      <c r="B3122" s="2" t="s">
        <v>7614</v>
      </c>
      <c r="C3122" s="2" t="s">
        <v>17</v>
      </c>
      <c r="D3122" s="2" t="s">
        <v>18</v>
      </c>
      <c r="E3122" s="5">
        <v>-27587</v>
      </c>
      <c r="F3122" s="3" t="s">
        <v>1500</v>
      </c>
      <c r="G3122" s="3" t="s">
        <v>37</v>
      </c>
      <c r="H3122" s="2" t="s">
        <v>29</v>
      </c>
      <c r="I3122" s="2" t="s">
        <v>7615</v>
      </c>
      <c r="J3122" s="3" t="str">
        <f>HYPERLINK("https://www.boe.es/gazeta/dias/1824/06/19/pdfs/GMD-1824-78.pdf#page=3","Abrir facsímil")</f>
        <v>Abrir facsímil</v>
      </c>
      <c r="K3122" s="3" t="s">
        <v>31</v>
      </c>
    </row>
    <row r="3123" spans="1:11" ht="42" customHeight="1">
      <c r="A3123" s="2" t="s">
        <v>7616</v>
      </c>
      <c r="B3123" s="2" t="s">
        <v>7616</v>
      </c>
      <c r="C3123" s="2" t="s">
        <v>54</v>
      </c>
      <c r="D3123" s="2" t="s">
        <v>55</v>
      </c>
      <c r="E3123" s="5">
        <v>-27512</v>
      </c>
      <c r="F3123" s="3" t="s">
        <v>36</v>
      </c>
      <c r="G3123" s="3" t="s">
        <v>37</v>
      </c>
      <c r="H3123" s="2" t="s">
        <v>29</v>
      </c>
      <c r="I3123" s="2" t="s">
        <v>7617</v>
      </c>
      <c r="J3123" s="3" t="str">
        <f>HYPERLINK("https://www.boe.es/gazeta/dias/1824/09/02/pdfs/GMD-1824-113.pdf#page=3","Abrir facsímil")</f>
        <v>Abrir facsímil</v>
      </c>
      <c r="K3123" s="3" t="s">
        <v>31</v>
      </c>
    </row>
    <row r="3124" spans="1:11" ht="42" customHeight="1">
      <c r="A3124" s="2" t="s">
        <v>7618</v>
      </c>
      <c r="B3124" s="2" t="s">
        <v>7618</v>
      </c>
      <c r="C3124" s="2" t="s">
        <v>301</v>
      </c>
      <c r="D3124" s="2" t="s">
        <v>18</v>
      </c>
      <c r="E3124" s="5">
        <v>-27482</v>
      </c>
      <c r="F3124" s="3" t="s">
        <v>1575</v>
      </c>
      <c r="G3124" s="3" t="s">
        <v>90</v>
      </c>
      <c r="H3124" s="2" t="s">
        <v>29</v>
      </c>
      <c r="I3124" s="2" t="s">
        <v>7619</v>
      </c>
      <c r="J3124" s="3" t="str">
        <f>HYPERLINK("https://www.boe.es/gazeta/dias/1824/10/02/pdfs/GMD-1824-126.pdf#page=2","Abrir facsímil")</f>
        <v>Abrir facsímil</v>
      </c>
      <c r="K3124" s="3" t="s">
        <v>31</v>
      </c>
    </row>
    <row r="3125" spans="1:11" ht="42" customHeight="1">
      <c r="A3125" s="2" t="s">
        <v>7620</v>
      </c>
      <c r="B3125" s="2" t="s">
        <v>7620</v>
      </c>
      <c r="C3125" s="2" t="s">
        <v>54</v>
      </c>
      <c r="D3125" s="2" t="s">
        <v>55</v>
      </c>
      <c r="E3125" s="5">
        <v>-27493</v>
      </c>
      <c r="F3125" s="3" t="s">
        <v>63</v>
      </c>
      <c r="G3125" s="3" t="s">
        <v>64</v>
      </c>
      <c r="H3125" s="2" t="s">
        <v>29</v>
      </c>
      <c r="I3125" s="2" t="s">
        <v>7621</v>
      </c>
      <c r="J3125" s="3" t="str">
        <f>HYPERLINK("https://www.boe.es/gazeta/dias/1824/09/21/pdfs/GMD-1824-121.pdf#page=3","Abrir facsímil")</f>
        <v>Abrir facsímil</v>
      </c>
      <c r="K3125" s="3" t="s">
        <v>31</v>
      </c>
    </row>
    <row r="3126" spans="1:11" ht="42" customHeight="1">
      <c r="A3126" s="2" t="s">
        <v>7622</v>
      </c>
      <c r="B3126" s="2" t="s">
        <v>7623</v>
      </c>
      <c r="C3126" s="2" t="s">
        <v>49</v>
      </c>
      <c r="D3126" s="2" t="s">
        <v>18</v>
      </c>
      <c r="E3126" s="5">
        <v>-27433</v>
      </c>
      <c r="F3126" s="3" t="s">
        <v>742</v>
      </c>
      <c r="G3126" s="3" t="s">
        <v>28</v>
      </c>
      <c r="H3126" s="2" t="s">
        <v>29</v>
      </c>
      <c r="I3126" s="2" t="s">
        <v>7624</v>
      </c>
      <c r="J3126" s="3" t="str">
        <f>HYPERLINK("https://www.boe.es/gazeta/dias/1824/11/20/pdfs/GMD-1824-147.pdf#page=4","Abrir facsímil")</f>
        <v>Abrir facsímil</v>
      </c>
      <c r="K3126" s="3" t="s">
        <v>31</v>
      </c>
    </row>
    <row r="3127" spans="1:11" ht="42" customHeight="1">
      <c r="A3127" s="2" t="s">
        <v>7625</v>
      </c>
      <c r="B3127" s="2" t="s">
        <v>7626</v>
      </c>
      <c r="C3127" s="2" t="s">
        <v>34</v>
      </c>
      <c r="D3127" s="2" t="s">
        <v>35</v>
      </c>
      <c r="E3127" s="5">
        <v>-27722</v>
      </c>
      <c r="F3127" s="3" t="s">
        <v>730</v>
      </c>
      <c r="G3127" s="3" t="s">
        <v>731</v>
      </c>
      <c r="H3127" s="2" t="s">
        <v>29</v>
      </c>
      <c r="I3127" s="2" t="s">
        <v>7627</v>
      </c>
      <c r="J3127" s="3" t="str">
        <f>HYPERLINK("https://www.boe.es/gazeta/dias/1824/02/05/pdfs/GMD-1824-17.pdf#page=5","Abrir facsímil")</f>
        <v>Abrir facsímil</v>
      </c>
      <c r="K3127" s="3" t="s">
        <v>31</v>
      </c>
    </row>
    <row r="3128" spans="1:11" ht="42" customHeight="1">
      <c r="A3128" s="2" t="s">
        <v>7628</v>
      </c>
      <c r="B3128" s="2" t="s">
        <v>7629</v>
      </c>
      <c r="C3128" s="2" t="s">
        <v>34</v>
      </c>
      <c r="D3128" s="2" t="s">
        <v>35</v>
      </c>
      <c r="E3128" s="5">
        <v>-27470</v>
      </c>
      <c r="F3128" s="3" t="s">
        <v>89</v>
      </c>
      <c r="G3128" s="3" t="s">
        <v>37</v>
      </c>
      <c r="H3128" s="2" t="s">
        <v>29</v>
      </c>
      <c r="I3128" s="2" t="s">
        <v>7630</v>
      </c>
      <c r="J3128" s="3" t="str">
        <f>HYPERLINK("https://www.boe.es/gazeta/dias/1824/10/14/pdfs/GMD-1824-131.pdf#page=3","Abrir facsímil")</f>
        <v>Abrir facsímil</v>
      </c>
      <c r="K3128" s="3" t="s">
        <v>31</v>
      </c>
    </row>
    <row r="3129" spans="1:11" ht="42" customHeight="1">
      <c r="A3129" s="2" t="s">
        <v>7631</v>
      </c>
      <c r="B3129" s="2" t="s">
        <v>7632</v>
      </c>
      <c r="C3129" s="2" t="s">
        <v>26</v>
      </c>
      <c r="D3129" s="2" t="s">
        <v>18</v>
      </c>
      <c r="E3129" s="5">
        <v>-27650</v>
      </c>
      <c r="F3129" s="3" t="s">
        <v>237</v>
      </c>
      <c r="G3129" s="3" t="s">
        <v>28</v>
      </c>
      <c r="H3129" s="2" t="s">
        <v>29</v>
      </c>
      <c r="I3129" s="2" t="s">
        <v>7633</v>
      </c>
      <c r="J3129" s="3" t="str">
        <f>HYPERLINK("https://www.boe.es/gazeta/dias/1824/04/17/pdfs/GMD-1824-50.pdf#page=4","Abrir facsímil")</f>
        <v>Abrir facsímil</v>
      </c>
      <c r="K3129" s="3" t="s">
        <v>31</v>
      </c>
    </row>
    <row r="3130" spans="1:11" ht="42" customHeight="1">
      <c r="A3130" s="2" t="s">
        <v>7634</v>
      </c>
      <c r="B3130" s="2" t="s">
        <v>7635</v>
      </c>
      <c r="C3130" s="2" t="s">
        <v>54</v>
      </c>
      <c r="D3130" s="2" t="s">
        <v>55</v>
      </c>
      <c r="E3130" s="5">
        <v>-27631</v>
      </c>
      <c r="F3130" s="3" t="s">
        <v>322</v>
      </c>
      <c r="G3130" s="3" t="s">
        <v>28</v>
      </c>
      <c r="H3130" s="2" t="s">
        <v>29</v>
      </c>
      <c r="I3130" s="2" t="s">
        <v>7636</v>
      </c>
      <c r="J3130" s="3" t="str">
        <f>HYPERLINK("https://www.boe.es/gazeta/dias/1824/05/06/pdfs/GMD-1824-58.pdf#page=4","Abrir facsímil")</f>
        <v>Abrir facsímil</v>
      </c>
      <c r="K3130" s="3" t="s">
        <v>31</v>
      </c>
    </row>
    <row r="3131" spans="1:11" ht="42" customHeight="1">
      <c r="A3131" s="2" t="s">
        <v>7637</v>
      </c>
      <c r="B3131" s="2" t="s">
        <v>7638</v>
      </c>
      <c r="C3131" s="2" t="s">
        <v>49</v>
      </c>
      <c r="D3131" s="2" t="s">
        <v>18</v>
      </c>
      <c r="E3131" s="5">
        <v>-27654</v>
      </c>
      <c r="F3131" s="3" t="s">
        <v>806</v>
      </c>
      <c r="G3131" s="3" t="s">
        <v>28</v>
      </c>
      <c r="H3131" s="2" t="s">
        <v>29</v>
      </c>
      <c r="I3131" s="2" t="s">
        <v>7639</v>
      </c>
      <c r="J3131" s="3" t="str">
        <f>HYPERLINK("https://www.boe.es/gazeta/dias/1824/04/13/pdfs/GMD-1824-48.pdf#page=4","Abrir facsímil")</f>
        <v>Abrir facsímil</v>
      </c>
      <c r="K3131" s="3" t="s">
        <v>31</v>
      </c>
    </row>
    <row r="3132" spans="1:11" ht="42" customHeight="1">
      <c r="A3132" s="2" t="s">
        <v>7640</v>
      </c>
      <c r="B3132" s="2" t="s">
        <v>7640</v>
      </c>
      <c r="C3132" s="2" t="s">
        <v>54</v>
      </c>
      <c r="D3132" s="2" t="s">
        <v>55</v>
      </c>
      <c r="E3132" s="5">
        <v>-27608</v>
      </c>
      <c r="F3132" s="3" t="s">
        <v>375</v>
      </c>
      <c r="G3132" s="3" t="s">
        <v>28</v>
      </c>
      <c r="H3132" s="2" t="s">
        <v>29</v>
      </c>
      <c r="I3132" s="2" t="s">
        <v>7641</v>
      </c>
      <c r="J3132" s="3" t="str">
        <f>HYPERLINK("https://www.boe.es/gazeta/dias/1824/05/29/pdfs/GMD-1824-69.pdf#page=4","Abrir facsímil")</f>
        <v>Abrir facsímil</v>
      </c>
      <c r="K3132" s="3" t="s">
        <v>31</v>
      </c>
    </row>
    <row r="3133" spans="1:11" ht="42" customHeight="1">
      <c r="A3133" s="2" t="s">
        <v>7642</v>
      </c>
      <c r="B3133" s="2" t="s">
        <v>7642</v>
      </c>
      <c r="C3133" s="2" t="s">
        <v>34</v>
      </c>
      <c r="D3133" s="2" t="s">
        <v>35</v>
      </c>
      <c r="E3133" s="5">
        <v>-27498</v>
      </c>
      <c r="F3133" s="3" t="s">
        <v>98</v>
      </c>
      <c r="G3133" s="3" t="s">
        <v>99</v>
      </c>
      <c r="H3133" s="2" t="s">
        <v>29</v>
      </c>
      <c r="I3133" s="2" t="s">
        <v>7643</v>
      </c>
      <c r="J3133" s="3" t="str">
        <f>HYPERLINK("https://www.boe.es/gazeta/dias/1824/09/16/pdfs/GMD-1824-119.pdf#page=3","Abrir facsímil")</f>
        <v>Abrir facsímil</v>
      </c>
      <c r="K3133" s="3" t="s">
        <v>31</v>
      </c>
    </row>
    <row r="3134" spans="1:11" ht="42" customHeight="1">
      <c r="A3134" s="2" t="s">
        <v>7644</v>
      </c>
      <c r="B3134" s="2" t="s">
        <v>7645</v>
      </c>
      <c r="C3134" s="2" t="s">
        <v>54</v>
      </c>
      <c r="D3134" s="2" t="s">
        <v>55</v>
      </c>
      <c r="E3134" s="5">
        <v>-27724</v>
      </c>
      <c r="F3134" s="3" t="s">
        <v>708</v>
      </c>
      <c r="G3134" s="3" t="s">
        <v>1475</v>
      </c>
      <c r="H3134" s="2" t="s">
        <v>29</v>
      </c>
      <c r="I3134" s="2" t="s">
        <v>7646</v>
      </c>
      <c r="J3134" s="3" t="str">
        <f>HYPERLINK("https://www.boe.es/gazeta/dias/1824/02/03/pdfs/GMD-1824-16.pdf#page=4","Abrir facsímil")</f>
        <v>Abrir facsímil</v>
      </c>
      <c r="K3134" s="3" t="s">
        <v>31</v>
      </c>
    </row>
    <row r="3135" spans="1:11" ht="42" customHeight="1">
      <c r="A3135" s="2" t="s">
        <v>7644</v>
      </c>
      <c r="B3135" s="2" t="s">
        <v>7645</v>
      </c>
      <c r="C3135" s="2" t="s">
        <v>54</v>
      </c>
      <c r="D3135" s="2" t="s">
        <v>55</v>
      </c>
      <c r="E3135" s="5">
        <v>-27717</v>
      </c>
      <c r="F3135" s="3" t="s">
        <v>277</v>
      </c>
      <c r="G3135" s="3" t="s">
        <v>37</v>
      </c>
      <c r="H3135" s="2" t="s">
        <v>29</v>
      </c>
      <c r="I3135" s="2" t="s">
        <v>7647</v>
      </c>
      <c r="J3135" s="3" t="str">
        <f>HYPERLINK("https://www.boe.es/gazeta/dias/1824/02/10/pdfs/GMD-1824-19.pdf#page=3","Abrir facsímil")</f>
        <v>Abrir facsímil</v>
      </c>
      <c r="K3135" s="3" t="s">
        <v>31</v>
      </c>
    </row>
    <row r="3136" spans="1:11" ht="42" customHeight="1">
      <c r="A3136" s="2" t="s">
        <v>7648</v>
      </c>
      <c r="B3136" s="2" t="s">
        <v>7648</v>
      </c>
      <c r="C3136" s="2" t="s">
        <v>155</v>
      </c>
      <c r="D3136" s="2" t="s">
        <v>18</v>
      </c>
      <c r="E3136" s="5">
        <v>-27426</v>
      </c>
      <c r="F3136" s="3" t="s">
        <v>244</v>
      </c>
      <c r="G3136" s="3" t="s">
        <v>28</v>
      </c>
      <c r="H3136" s="2" t="s">
        <v>29</v>
      </c>
      <c r="I3136" s="2" t="s">
        <v>7649</v>
      </c>
      <c r="J3136" s="3" t="str">
        <f>HYPERLINK("https://www.boe.es/gazeta/dias/1824/11/27/pdfs/GMD-1824-150.pdf#page=4","Abrir facsímil")</f>
        <v>Abrir facsímil</v>
      </c>
      <c r="K3136" s="3" t="s">
        <v>31</v>
      </c>
    </row>
    <row r="3137" spans="1:11" ht="42" customHeight="1">
      <c r="A3137" s="2" t="s">
        <v>7648</v>
      </c>
      <c r="B3137" s="2" t="s">
        <v>7648</v>
      </c>
      <c r="C3137" s="2" t="s">
        <v>54</v>
      </c>
      <c r="D3137" s="2" t="s">
        <v>55</v>
      </c>
      <c r="E3137" s="5">
        <v>-27419</v>
      </c>
      <c r="F3137" s="3" t="s">
        <v>1180</v>
      </c>
      <c r="G3137" s="3" t="s">
        <v>28</v>
      </c>
      <c r="H3137" s="2" t="s">
        <v>29</v>
      </c>
      <c r="I3137" s="2" t="s">
        <v>7650</v>
      </c>
      <c r="J3137" s="3" t="str">
        <f>HYPERLINK("https://www.boe.es/gazeta/dias/1824/12/04/pdfs/GMD-1824-153.pdf#page=4","Abrir facsímil")</f>
        <v>Abrir facsímil</v>
      </c>
      <c r="K3137" s="3" t="s">
        <v>31</v>
      </c>
    </row>
    <row r="3138" spans="1:11" ht="42" customHeight="1">
      <c r="A3138" s="2" t="s">
        <v>7648</v>
      </c>
      <c r="B3138" s="2" t="s">
        <v>7648</v>
      </c>
      <c r="C3138" s="2" t="s">
        <v>49</v>
      </c>
      <c r="D3138" s="2" t="s">
        <v>18</v>
      </c>
      <c r="E3138" s="5">
        <v>-27416</v>
      </c>
      <c r="F3138" s="3" t="s">
        <v>115</v>
      </c>
      <c r="G3138" s="3" t="s">
        <v>28</v>
      </c>
      <c r="H3138" s="2" t="s">
        <v>29</v>
      </c>
      <c r="I3138" s="2" t="s">
        <v>7651</v>
      </c>
      <c r="J3138" s="3" t="str">
        <f>HYPERLINK("https://www.boe.es/gazeta/dias/1824/12/07/pdfs/GMD-1824-154.pdf#page=4","Abrir facsímil")</f>
        <v>Abrir facsímil</v>
      </c>
      <c r="K3138" s="3" t="s">
        <v>31</v>
      </c>
    </row>
    <row r="3139" spans="1:11" ht="42" customHeight="1">
      <c r="A3139" s="2" t="s">
        <v>7652</v>
      </c>
      <c r="B3139" s="2" t="s">
        <v>7653</v>
      </c>
      <c r="C3139" s="2" t="s">
        <v>17</v>
      </c>
      <c r="D3139" s="2" t="s">
        <v>18</v>
      </c>
      <c r="E3139" s="5">
        <v>-27428</v>
      </c>
      <c r="F3139" s="3" t="s">
        <v>81</v>
      </c>
      <c r="G3139" s="3" t="s">
        <v>37</v>
      </c>
      <c r="H3139" s="2" t="s">
        <v>29</v>
      </c>
      <c r="I3139" s="2" t="s">
        <v>7654</v>
      </c>
      <c r="J3139" s="3" t="str">
        <f>HYPERLINK("https://www.boe.es/gazeta/dias/1824/11/25/pdfs/GMD-1824-149.pdf#page=3","Abrir facsímil")</f>
        <v>Abrir facsímil</v>
      </c>
      <c r="K3139" s="3" t="s">
        <v>31</v>
      </c>
    </row>
    <row r="3140" spans="1:11" ht="42" customHeight="1">
      <c r="A3140" s="2" t="s">
        <v>7655</v>
      </c>
      <c r="B3140" s="2" t="s">
        <v>7656</v>
      </c>
      <c r="C3140" s="2" t="s">
        <v>301</v>
      </c>
      <c r="D3140" s="2" t="s">
        <v>18</v>
      </c>
      <c r="E3140" s="5">
        <v>-27430</v>
      </c>
      <c r="F3140" s="3" t="s">
        <v>699</v>
      </c>
      <c r="G3140" s="3" t="s">
        <v>28</v>
      </c>
      <c r="H3140" s="2" t="s">
        <v>29</v>
      </c>
      <c r="I3140" s="2" t="s">
        <v>7657</v>
      </c>
      <c r="J3140" s="3" t="str">
        <f>HYPERLINK("https://www.boe.es/gazeta/dias/1824/11/23/pdfs/GMD-1824-148.pdf#page=4","Abrir facsímil")</f>
        <v>Abrir facsímil</v>
      </c>
      <c r="K3140" s="3" t="s">
        <v>31</v>
      </c>
    </row>
    <row r="3141" spans="1:11" ht="42" customHeight="1">
      <c r="A3141" s="2" t="s">
        <v>7658</v>
      </c>
      <c r="B3141" s="2" t="s">
        <v>7659</v>
      </c>
      <c r="C3141" s="2" t="s">
        <v>155</v>
      </c>
      <c r="D3141" s="2" t="s">
        <v>18</v>
      </c>
      <c r="E3141" s="5">
        <v>-27629</v>
      </c>
      <c r="F3141" s="3" t="s">
        <v>429</v>
      </c>
      <c r="G3141" s="3" t="s">
        <v>28</v>
      </c>
      <c r="H3141" s="2" t="s">
        <v>29</v>
      </c>
      <c r="I3141" s="2" t="s">
        <v>7660</v>
      </c>
      <c r="J3141" s="3" t="str">
        <f>HYPERLINK("https://www.boe.es/gazeta/dias/1824/05/08/pdfs/GMD-1824-59.pdf#page=4","Abrir facsímil")</f>
        <v>Abrir facsímil</v>
      </c>
      <c r="K3141" s="3" t="s">
        <v>31</v>
      </c>
    </row>
    <row r="3142" spans="1:11" ht="42" customHeight="1">
      <c r="A3142" s="2" t="s">
        <v>7658</v>
      </c>
      <c r="B3142" s="2" t="s">
        <v>7659</v>
      </c>
      <c r="C3142" s="2" t="s">
        <v>49</v>
      </c>
      <c r="D3142" s="2" t="s">
        <v>18</v>
      </c>
      <c r="E3142" s="5">
        <v>-27419</v>
      </c>
      <c r="F3142" s="3" t="s">
        <v>1180</v>
      </c>
      <c r="G3142" s="3" t="s">
        <v>28</v>
      </c>
      <c r="H3142" s="2" t="s">
        <v>29</v>
      </c>
      <c r="I3142" s="2" t="s">
        <v>7661</v>
      </c>
      <c r="J3142" s="3" t="str">
        <f>HYPERLINK("https://www.boe.es/gazeta/dias/1824/12/04/pdfs/GMD-1824-153.pdf#page=4","Abrir facsímil")</f>
        <v>Abrir facsímil</v>
      </c>
      <c r="K3142" s="3" t="s">
        <v>31</v>
      </c>
    </row>
    <row r="3143" spans="1:11" ht="42" customHeight="1">
      <c r="A3143" s="2" t="s">
        <v>7658</v>
      </c>
      <c r="B3143" s="2" t="s">
        <v>7659</v>
      </c>
      <c r="C3143" s="2" t="s">
        <v>54</v>
      </c>
      <c r="D3143" s="2" t="s">
        <v>55</v>
      </c>
      <c r="E3143" s="5">
        <v>-27416</v>
      </c>
      <c r="F3143" s="3" t="s">
        <v>115</v>
      </c>
      <c r="G3143" s="3" t="s">
        <v>28</v>
      </c>
      <c r="H3143" s="2" t="s">
        <v>29</v>
      </c>
      <c r="I3143" s="2" t="s">
        <v>7662</v>
      </c>
      <c r="J3143" s="3" t="str">
        <f>HYPERLINK("https://www.boe.es/gazeta/dias/1824/12/07/pdfs/GMD-1824-154.pdf#page=4","Abrir facsímil")</f>
        <v>Abrir facsímil</v>
      </c>
      <c r="K3143" s="3" t="s">
        <v>31</v>
      </c>
    </row>
    <row r="3144" spans="1:11" ht="42" customHeight="1">
      <c r="A3144" s="2" t="s">
        <v>7663</v>
      </c>
      <c r="B3144" s="2" t="s">
        <v>7664</v>
      </c>
      <c r="C3144" s="2" t="s">
        <v>49</v>
      </c>
      <c r="D3144" s="2" t="s">
        <v>18</v>
      </c>
      <c r="E3144" s="5">
        <v>-27421</v>
      </c>
      <c r="F3144" s="3" t="s">
        <v>579</v>
      </c>
      <c r="G3144" s="3" t="s">
        <v>28</v>
      </c>
      <c r="H3144" s="2" t="s">
        <v>29</v>
      </c>
      <c r="I3144" s="2" t="s">
        <v>7665</v>
      </c>
      <c r="J3144" s="3" t="str">
        <f>HYPERLINK("https://www.boe.es/gazeta/dias/1824/12/02/pdfs/GMD-1824-152.pdf#page=4","Abrir facsímil")</f>
        <v>Abrir facsímil</v>
      </c>
      <c r="K3144" s="3" t="s">
        <v>31</v>
      </c>
    </row>
    <row r="3145" spans="1:11" ht="42" customHeight="1">
      <c r="A3145" s="2" t="s">
        <v>7666</v>
      </c>
      <c r="B3145" s="2" t="s">
        <v>7667</v>
      </c>
      <c r="C3145" s="2" t="s">
        <v>54</v>
      </c>
      <c r="D3145" s="2" t="s">
        <v>55</v>
      </c>
      <c r="E3145" s="5">
        <v>-27416</v>
      </c>
      <c r="F3145" s="3" t="s">
        <v>115</v>
      </c>
      <c r="G3145" s="3" t="s">
        <v>37</v>
      </c>
      <c r="H3145" s="2" t="s">
        <v>29</v>
      </c>
      <c r="I3145" s="2" t="s">
        <v>7668</v>
      </c>
      <c r="J3145" s="3" t="str">
        <f>HYPERLINK("https://www.boe.es/gazeta/dias/1824/12/07/pdfs/GMD-1824-154.pdf#page=3","Abrir facsímil")</f>
        <v>Abrir facsímil</v>
      </c>
      <c r="K3145" s="3" t="s">
        <v>31</v>
      </c>
    </row>
    <row r="3146" spans="1:11" ht="42" customHeight="1">
      <c r="A3146" s="2" t="s">
        <v>7669</v>
      </c>
      <c r="B3146" s="2" t="s">
        <v>7670</v>
      </c>
      <c r="C3146" s="2" t="s">
        <v>301</v>
      </c>
      <c r="D3146" s="2" t="s">
        <v>18</v>
      </c>
      <c r="E3146" s="5">
        <v>-27395</v>
      </c>
      <c r="F3146" s="3" t="s">
        <v>817</v>
      </c>
      <c r="G3146" s="3" t="s">
        <v>28</v>
      </c>
      <c r="H3146" s="2" t="s">
        <v>29</v>
      </c>
      <c r="I3146" s="2" t="s">
        <v>7671</v>
      </c>
      <c r="J3146" s="3" t="str">
        <f>HYPERLINK("https://www.boe.es/gazeta/dias/1824/12/28/pdfs/GMD-1824-163.pdf#page=4","Abrir facsímil")</f>
        <v>Abrir facsímil</v>
      </c>
      <c r="K3146" s="3" t="s">
        <v>31</v>
      </c>
    </row>
    <row r="3147" spans="1:11" ht="42" customHeight="1">
      <c r="A3147" s="2" t="s">
        <v>7672</v>
      </c>
      <c r="B3147" s="2" t="s">
        <v>7673</v>
      </c>
      <c r="C3147" s="2" t="s">
        <v>54</v>
      </c>
      <c r="D3147" s="2" t="s">
        <v>55</v>
      </c>
      <c r="E3147" s="5">
        <v>-27409</v>
      </c>
      <c r="F3147" s="3" t="s">
        <v>85</v>
      </c>
      <c r="G3147" s="3" t="s">
        <v>28</v>
      </c>
      <c r="H3147" s="2" t="s">
        <v>29</v>
      </c>
      <c r="I3147" s="2" t="s">
        <v>7674</v>
      </c>
      <c r="J3147" s="3" t="str">
        <f>HYPERLINK("https://www.boe.es/gazeta/dias/1824/12/14/pdfs/GMD-1824-157.pdf#page=4","Abrir facsímil")</f>
        <v>Abrir facsímil</v>
      </c>
      <c r="K3147" s="3" t="s">
        <v>31</v>
      </c>
    </row>
    <row r="3148" spans="1:11" ht="42" customHeight="1">
      <c r="A3148" s="2" t="s">
        <v>7675</v>
      </c>
      <c r="B3148" s="2" t="s">
        <v>7676</v>
      </c>
      <c r="C3148" s="2" t="s">
        <v>26</v>
      </c>
      <c r="D3148" s="2" t="s">
        <v>18</v>
      </c>
      <c r="E3148" s="5">
        <v>-27426</v>
      </c>
      <c r="F3148" s="3" t="s">
        <v>244</v>
      </c>
      <c r="G3148" s="3" t="s">
        <v>28</v>
      </c>
      <c r="H3148" s="2" t="s">
        <v>29</v>
      </c>
      <c r="I3148" s="2" t="s">
        <v>7677</v>
      </c>
      <c r="J3148" s="3" t="str">
        <f>HYPERLINK("https://www.boe.es/gazeta/dias/1824/11/27/pdfs/GMD-1824-150.pdf#page=4","Abrir facsímil")</f>
        <v>Abrir facsímil</v>
      </c>
      <c r="K3148" s="3" t="s">
        <v>31</v>
      </c>
    </row>
    <row r="3149" spans="1:11" ht="42" customHeight="1">
      <c r="A3149" s="2" t="s">
        <v>7678</v>
      </c>
      <c r="B3149" s="2" t="s">
        <v>7679</v>
      </c>
      <c r="C3149" s="2" t="s">
        <v>54</v>
      </c>
      <c r="D3149" s="2" t="s">
        <v>55</v>
      </c>
      <c r="E3149" s="5">
        <v>-27517</v>
      </c>
      <c r="F3149" s="3" t="s">
        <v>173</v>
      </c>
      <c r="G3149" s="3" t="s">
        <v>28</v>
      </c>
      <c r="H3149" s="2" t="s">
        <v>29</v>
      </c>
      <c r="I3149" s="2" t="s">
        <v>7680</v>
      </c>
      <c r="J3149" s="3" t="str">
        <f>HYPERLINK("https://www.boe.es/gazeta/dias/1824/08/28/pdfs/GMD-1824-110.pdf#page=4","Abrir facsímil")</f>
        <v>Abrir facsímil</v>
      </c>
      <c r="K3149" s="3" t="s">
        <v>31</v>
      </c>
    </row>
    <row r="3150" spans="1:11" ht="42" customHeight="1">
      <c r="A3150" s="2" t="s">
        <v>7681</v>
      </c>
      <c r="B3150" s="2" t="s">
        <v>7682</v>
      </c>
      <c r="C3150" s="2" t="s">
        <v>17</v>
      </c>
      <c r="D3150" s="2" t="s">
        <v>18</v>
      </c>
      <c r="E3150" s="5">
        <v>-27563</v>
      </c>
      <c r="F3150" s="3" t="s">
        <v>1303</v>
      </c>
      <c r="G3150" s="3" t="s">
        <v>104</v>
      </c>
      <c r="H3150" s="2" t="s">
        <v>21</v>
      </c>
      <c r="I3150" s="2" t="s">
        <v>7683</v>
      </c>
      <c r="J3150" s="3" t="str">
        <f>HYPERLINK("https://www.boe.es/gazeta/dias/1824/07/13/pdfs/GMD-1824-88.pdf#page=1","Abrir facsímil")</f>
        <v>Abrir facsímil</v>
      </c>
      <c r="K3150" s="3" t="s">
        <v>23</v>
      </c>
    </row>
    <row r="3151" spans="1:11" ht="42" customHeight="1">
      <c r="A3151" s="2" t="s">
        <v>7684</v>
      </c>
      <c r="B3151" s="2" t="s">
        <v>7685</v>
      </c>
      <c r="C3151" s="2" t="s">
        <v>54</v>
      </c>
      <c r="D3151" s="2" t="s">
        <v>55</v>
      </c>
      <c r="E3151" s="5">
        <v>-27507</v>
      </c>
      <c r="F3151" s="3" t="s">
        <v>250</v>
      </c>
      <c r="G3151" s="3" t="s">
        <v>28</v>
      </c>
      <c r="H3151" s="2" t="s">
        <v>29</v>
      </c>
      <c r="I3151" s="2" t="s">
        <v>7686</v>
      </c>
      <c r="J3151" s="3" t="str">
        <f>HYPERLINK("https://www.boe.es/gazeta/dias/1824/09/07/pdfs/GMD-1824-115.pdf#page=4","Abrir facsímil")</f>
        <v>Abrir facsímil</v>
      </c>
      <c r="K3151" s="3" t="s">
        <v>31</v>
      </c>
    </row>
    <row r="3152" spans="1:11" ht="42" customHeight="1">
      <c r="A3152" s="2" t="s">
        <v>7687</v>
      </c>
      <c r="B3152" s="2" t="s">
        <v>7688</v>
      </c>
      <c r="C3152" s="2" t="s">
        <v>34</v>
      </c>
      <c r="D3152" s="2" t="s">
        <v>35</v>
      </c>
      <c r="E3152" s="5">
        <v>-27554</v>
      </c>
      <c r="F3152" s="3" t="s">
        <v>326</v>
      </c>
      <c r="G3152" s="3" t="s">
        <v>37</v>
      </c>
      <c r="H3152" s="2" t="s">
        <v>21</v>
      </c>
      <c r="I3152" s="2" t="s">
        <v>7689</v>
      </c>
      <c r="J3152" s="3" t="str">
        <f>HYPERLINK("https://www.boe.es/gazeta/dias/1824/07/22/pdfs/GMD-1824-92.pdf#page=3","Abrir facsímil")</f>
        <v>Abrir facsímil</v>
      </c>
      <c r="K3152" s="3" t="s">
        <v>23</v>
      </c>
    </row>
    <row r="3153" spans="1:11" ht="42" customHeight="1">
      <c r="A3153" s="2" t="s">
        <v>7690</v>
      </c>
      <c r="B3153" s="2" t="s">
        <v>7691</v>
      </c>
      <c r="C3153" s="2" t="s">
        <v>26</v>
      </c>
      <c r="D3153" s="2" t="s">
        <v>18</v>
      </c>
      <c r="E3153" s="5">
        <v>-27437</v>
      </c>
      <c r="F3153" s="3" t="s">
        <v>45</v>
      </c>
      <c r="G3153" s="3" t="s">
        <v>37</v>
      </c>
      <c r="H3153" s="2" t="s">
        <v>29</v>
      </c>
      <c r="I3153" s="2" t="s">
        <v>7692</v>
      </c>
      <c r="J3153" s="3" t="str">
        <f>HYPERLINK("https://www.boe.es/gazeta/dias/1824/11/16/pdfs/GMD-1824-145.pdf#page=3","Abrir facsímil")</f>
        <v>Abrir facsímil</v>
      </c>
      <c r="K3153" s="3" t="s">
        <v>31</v>
      </c>
    </row>
    <row r="3154" spans="1:11" ht="42" customHeight="1">
      <c r="A3154" s="2" t="s">
        <v>7693</v>
      </c>
      <c r="B3154" s="2" t="s">
        <v>7694</v>
      </c>
      <c r="C3154" s="2" t="s">
        <v>34</v>
      </c>
      <c r="D3154" s="2" t="s">
        <v>35</v>
      </c>
      <c r="E3154" s="5">
        <v>-27470</v>
      </c>
      <c r="F3154" s="3" t="s">
        <v>89</v>
      </c>
      <c r="G3154" s="3" t="s">
        <v>37</v>
      </c>
      <c r="H3154" s="2" t="s">
        <v>29</v>
      </c>
      <c r="I3154" s="2" t="s">
        <v>7695</v>
      </c>
      <c r="J3154" s="3" t="str">
        <f>HYPERLINK("https://www.boe.es/gazeta/dias/1824/10/14/pdfs/GMD-1824-131.pdf#page=3","Abrir facsímil")</f>
        <v>Abrir facsímil</v>
      </c>
      <c r="K3154" s="3" t="s">
        <v>31</v>
      </c>
    </row>
    <row r="3155" spans="1:11" ht="42" customHeight="1">
      <c r="A3155" s="2" t="s">
        <v>7696</v>
      </c>
      <c r="B3155" s="2" t="s">
        <v>7697</v>
      </c>
      <c r="C3155" s="2" t="s">
        <v>34</v>
      </c>
      <c r="D3155" s="2" t="s">
        <v>35</v>
      </c>
      <c r="E3155" s="5">
        <v>-27584</v>
      </c>
      <c r="F3155" s="3" t="s">
        <v>68</v>
      </c>
      <c r="G3155" s="3" t="s">
        <v>90</v>
      </c>
      <c r="H3155" s="2" t="s">
        <v>29</v>
      </c>
      <c r="I3155" s="2" t="s">
        <v>7698</v>
      </c>
      <c r="J3155" s="3" t="str">
        <f>HYPERLINK("https://www.boe.es/gazeta/dias/1824/06/22/pdfs/GMD-1824-79.pdf#page=2","Abrir facsímil")</f>
        <v>Abrir facsímil</v>
      </c>
      <c r="K3155" s="3" t="s">
        <v>31</v>
      </c>
    </row>
    <row r="3156" spans="1:11" ht="42" customHeight="1">
      <c r="A3156" s="2" t="s">
        <v>7699</v>
      </c>
      <c r="B3156" s="2" t="s">
        <v>7700</v>
      </c>
      <c r="C3156" s="2" t="s">
        <v>54</v>
      </c>
      <c r="D3156" s="2" t="s">
        <v>55</v>
      </c>
      <c r="E3156" s="5">
        <v>-27500</v>
      </c>
      <c r="F3156" s="3" t="s">
        <v>1015</v>
      </c>
      <c r="G3156" s="3" t="s">
        <v>90</v>
      </c>
      <c r="H3156" s="2" t="s">
        <v>29</v>
      </c>
      <c r="I3156" s="2" t="s">
        <v>7701</v>
      </c>
      <c r="J3156" s="3" t="str">
        <f>HYPERLINK("https://www.boe.es/gazeta/dias/1824/09/14/pdfs/GMD-1824-118.pdf#page=2","Abrir facsímil")</f>
        <v>Abrir facsímil</v>
      </c>
      <c r="K3156" s="3" t="s">
        <v>31</v>
      </c>
    </row>
    <row r="3157" spans="1:11" ht="42" customHeight="1">
      <c r="A3157" s="2" t="s">
        <v>7702</v>
      </c>
      <c r="B3157" s="2" t="s">
        <v>7703</v>
      </c>
      <c r="C3157" s="2" t="s">
        <v>72</v>
      </c>
      <c r="D3157" s="2" t="s">
        <v>18</v>
      </c>
      <c r="E3157" s="5">
        <v>-27400</v>
      </c>
      <c r="F3157" s="3" t="s">
        <v>108</v>
      </c>
      <c r="G3157" s="3" t="s">
        <v>28</v>
      </c>
      <c r="H3157" s="2" t="s">
        <v>29</v>
      </c>
      <c r="I3157" s="2" t="s">
        <v>7704</v>
      </c>
      <c r="J3157" s="3" t="str">
        <f>HYPERLINK("https://www.boe.es/gazeta/dias/1824/12/23/pdfs/GMD-1824-161.pdf#page=4","Abrir facsímil")</f>
        <v>Abrir facsímil</v>
      </c>
      <c r="K3157" s="3" t="s">
        <v>31</v>
      </c>
    </row>
    <row r="3158" spans="1:11" ht="42" customHeight="1">
      <c r="A3158" s="2" t="s">
        <v>7705</v>
      </c>
      <c r="B3158" s="2" t="s">
        <v>7705</v>
      </c>
      <c r="C3158" s="2" t="s">
        <v>54</v>
      </c>
      <c r="D3158" s="2" t="s">
        <v>55</v>
      </c>
      <c r="E3158" s="5">
        <v>-27584</v>
      </c>
      <c r="F3158" s="3" t="s">
        <v>68</v>
      </c>
      <c r="G3158" s="3" t="s">
        <v>90</v>
      </c>
      <c r="H3158" s="2" t="s">
        <v>29</v>
      </c>
      <c r="I3158" s="2" t="s">
        <v>7706</v>
      </c>
      <c r="J3158" s="3" t="str">
        <f>HYPERLINK("https://www.boe.es/gazeta/dias/1824/06/22/pdfs/GMD-1824-79.pdf#page=2","Abrir facsímil")</f>
        <v>Abrir facsímil</v>
      </c>
      <c r="K3158" s="3" t="s">
        <v>31</v>
      </c>
    </row>
    <row r="3159" spans="1:11" ht="42" customHeight="1">
      <c r="A3159" s="2" t="s">
        <v>7707</v>
      </c>
      <c r="B3159" s="2" t="s">
        <v>7708</v>
      </c>
      <c r="C3159" s="2" t="s">
        <v>54</v>
      </c>
      <c r="D3159" s="2" t="s">
        <v>55</v>
      </c>
      <c r="E3159" s="5">
        <v>-27675</v>
      </c>
      <c r="F3159" s="3" t="s">
        <v>330</v>
      </c>
      <c r="G3159" s="3" t="s">
        <v>37</v>
      </c>
      <c r="H3159" s="2" t="s">
        <v>29</v>
      </c>
      <c r="I3159" s="2" t="s">
        <v>7709</v>
      </c>
      <c r="J3159" s="3" t="str">
        <f>HYPERLINK("https://www.boe.es/gazeta/dias/1824/03/23/pdfs/GMD-1824-38.pdf#page=3","Abrir facsímil")</f>
        <v>Abrir facsímil</v>
      </c>
      <c r="K3159" s="3" t="s">
        <v>31</v>
      </c>
    </row>
    <row r="3160" spans="1:11" ht="42" customHeight="1">
      <c r="A3160" s="2" t="s">
        <v>7710</v>
      </c>
      <c r="B3160" s="2" t="s">
        <v>7710</v>
      </c>
      <c r="C3160" s="2" t="s">
        <v>54</v>
      </c>
      <c r="D3160" s="2" t="s">
        <v>55</v>
      </c>
      <c r="E3160" s="5">
        <v>-27519</v>
      </c>
      <c r="F3160" s="3" t="s">
        <v>766</v>
      </c>
      <c r="G3160" s="3" t="s">
        <v>90</v>
      </c>
      <c r="H3160" s="2" t="s">
        <v>29</v>
      </c>
      <c r="I3160" s="2" t="s">
        <v>7711</v>
      </c>
      <c r="J3160" s="3" t="str">
        <f>HYPERLINK("https://www.boe.es/gazeta/dias/1824/08/26/pdfs/GMD-1824-109.pdf#page=2","Abrir facsímil")</f>
        <v>Abrir facsímil</v>
      </c>
      <c r="K3160" s="3" t="s">
        <v>31</v>
      </c>
    </row>
    <row r="3161" spans="1:11" ht="42" customHeight="1">
      <c r="A3161" s="2" t="s">
        <v>7712</v>
      </c>
      <c r="B3161" s="2" t="s">
        <v>7713</v>
      </c>
      <c r="C3161" s="2" t="s">
        <v>26</v>
      </c>
      <c r="D3161" s="2" t="s">
        <v>18</v>
      </c>
      <c r="E3161" s="5">
        <v>-27738</v>
      </c>
      <c r="F3161" s="3" t="s">
        <v>517</v>
      </c>
      <c r="G3161" s="3" t="s">
        <v>28</v>
      </c>
      <c r="H3161" s="2" t="s">
        <v>29</v>
      </c>
      <c r="I3161" s="2" t="s">
        <v>7714</v>
      </c>
      <c r="J3161" s="3" t="str">
        <f>HYPERLINK("https://www.boe.es/gazeta/dias/1824/01/20/pdfs/GMD-1824-9.pdf#page=4","Abrir facsímil")</f>
        <v>Abrir facsímil</v>
      </c>
      <c r="K3161" s="3" t="s">
        <v>31</v>
      </c>
    </row>
    <row r="3162" spans="1:11" ht="42" customHeight="1">
      <c r="A3162" s="2" t="s">
        <v>7715</v>
      </c>
      <c r="B3162" s="2" t="s">
        <v>7716</v>
      </c>
      <c r="C3162" s="2" t="s">
        <v>17</v>
      </c>
      <c r="D3162" s="2" t="s">
        <v>18</v>
      </c>
      <c r="E3162" s="5">
        <v>-27568</v>
      </c>
      <c r="F3162" s="3" t="s">
        <v>103</v>
      </c>
      <c r="G3162" s="3" t="s">
        <v>28</v>
      </c>
      <c r="H3162" s="2" t="s">
        <v>29</v>
      </c>
      <c r="I3162" s="2" t="s">
        <v>7717</v>
      </c>
      <c r="J3162" s="3" t="str">
        <f>HYPERLINK("https://www.boe.es/gazeta/dias/1824/07/08/pdfs/GMD-1824-86.pdf#page=4","Abrir facsímil")</f>
        <v>Abrir facsímil</v>
      </c>
      <c r="K3162" s="3" t="s">
        <v>31</v>
      </c>
    </row>
    <row r="3163" spans="1:11" ht="42" customHeight="1">
      <c r="A3163" s="2" t="s">
        <v>7718</v>
      </c>
      <c r="B3163" s="2" t="s">
        <v>7718</v>
      </c>
      <c r="C3163" s="2" t="s">
        <v>17</v>
      </c>
      <c r="D3163" s="2" t="s">
        <v>18</v>
      </c>
      <c r="E3163" s="5">
        <v>-27743</v>
      </c>
      <c r="F3163" s="3" t="s">
        <v>447</v>
      </c>
      <c r="G3163" s="3" t="s">
        <v>28</v>
      </c>
      <c r="H3163" s="2" t="s">
        <v>29</v>
      </c>
      <c r="I3163" s="2" t="s">
        <v>7719</v>
      </c>
      <c r="J3163" s="3" t="str">
        <f>HYPERLINK("https://www.boe.es/gazeta/dias/1824/01/15/pdfs/GMD-1824-7.pdf#page=4","Abrir facsímil")</f>
        <v>Abrir facsímil</v>
      </c>
      <c r="K3163" s="3" t="s">
        <v>31</v>
      </c>
    </row>
    <row r="3164" spans="1:11" ht="42" customHeight="1">
      <c r="A3164" s="2" t="s">
        <v>7720</v>
      </c>
      <c r="B3164" s="2" t="s">
        <v>7721</v>
      </c>
      <c r="C3164" s="2" t="s">
        <v>54</v>
      </c>
      <c r="D3164" s="2" t="s">
        <v>55</v>
      </c>
      <c r="E3164" s="5">
        <v>-27619</v>
      </c>
      <c r="F3164" s="3" t="s">
        <v>1460</v>
      </c>
      <c r="G3164" s="3" t="s">
        <v>104</v>
      </c>
      <c r="H3164" s="2" t="s">
        <v>29</v>
      </c>
      <c r="I3164" s="2" t="s">
        <v>7722</v>
      </c>
      <c r="J3164" s="3" t="str">
        <f>HYPERLINK("https://www.boe.es/gazeta/dias/1824/05/18/pdfs/GMD-1824-64.pdf#page=1","Abrir facsímil")</f>
        <v>Abrir facsímil</v>
      </c>
      <c r="K3164" s="3" t="s">
        <v>31</v>
      </c>
    </row>
    <row r="3165" spans="1:11" ht="42" customHeight="1">
      <c r="A3165" s="2" t="s">
        <v>7723</v>
      </c>
      <c r="B3165" s="2" t="s">
        <v>7723</v>
      </c>
      <c r="C3165" s="2" t="s">
        <v>34</v>
      </c>
      <c r="D3165" s="2" t="s">
        <v>35</v>
      </c>
      <c r="E3165" s="5">
        <v>-27521</v>
      </c>
      <c r="F3165" s="3" t="s">
        <v>930</v>
      </c>
      <c r="G3165" s="3" t="s">
        <v>28</v>
      </c>
      <c r="H3165" s="2" t="s">
        <v>29</v>
      </c>
      <c r="I3165" s="2" t="s">
        <v>7724</v>
      </c>
      <c r="J3165" s="3" t="str">
        <f>HYPERLINK("https://www.boe.es/gazeta/dias/1824/08/24/pdfs/GMD-1824-106.pdf#page=4","Abrir facsímil")</f>
        <v>Abrir facsímil</v>
      </c>
      <c r="K3165" s="3" t="s">
        <v>31</v>
      </c>
    </row>
    <row r="3166" spans="1:11" ht="42" customHeight="1">
      <c r="A3166" s="2" t="s">
        <v>7725</v>
      </c>
      <c r="B3166" s="2" t="s">
        <v>7725</v>
      </c>
      <c r="C3166" s="2" t="s">
        <v>54</v>
      </c>
      <c r="D3166" s="2" t="s">
        <v>55</v>
      </c>
      <c r="E3166" s="5">
        <v>-27573</v>
      </c>
      <c r="F3166" s="3" t="s">
        <v>390</v>
      </c>
      <c r="G3166" s="3" t="s">
        <v>90</v>
      </c>
      <c r="H3166" s="2" t="s">
        <v>29</v>
      </c>
      <c r="I3166" s="2" t="s">
        <v>7726</v>
      </c>
      <c r="J3166" s="3" t="str">
        <f>HYPERLINK("https://www.boe.es/gazeta/dias/1824/07/03/pdfs/GMD-1824-84.pdf#page=2","Abrir facsímil")</f>
        <v>Abrir facsímil</v>
      </c>
      <c r="K3166" s="3" t="s">
        <v>31</v>
      </c>
    </row>
    <row r="3167" spans="1:11" ht="42" customHeight="1">
      <c r="A3167" s="2" t="s">
        <v>7727</v>
      </c>
      <c r="B3167" s="2" t="s">
        <v>7728</v>
      </c>
      <c r="C3167" s="2" t="s">
        <v>54</v>
      </c>
      <c r="D3167" s="2" t="s">
        <v>55</v>
      </c>
      <c r="E3167" s="5">
        <v>-27573</v>
      </c>
      <c r="F3167" s="3" t="s">
        <v>390</v>
      </c>
      <c r="G3167" s="3" t="s">
        <v>37</v>
      </c>
      <c r="H3167" s="2" t="s">
        <v>29</v>
      </c>
      <c r="I3167" s="2" t="s">
        <v>7729</v>
      </c>
      <c r="J3167" s="3" t="str">
        <f>HYPERLINK("https://www.boe.es/gazeta/dias/1824/07/03/pdfs/GMD-1824-84.pdf#page=3","Abrir facsímil")</f>
        <v>Abrir facsímil</v>
      </c>
      <c r="K3167" s="3" t="s">
        <v>31</v>
      </c>
    </row>
    <row r="3168" spans="1:11" ht="42" customHeight="1">
      <c r="A3168" s="2" t="s">
        <v>7730</v>
      </c>
      <c r="B3168" s="2" t="s">
        <v>7730</v>
      </c>
      <c r="C3168" s="2" t="s">
        <v>54</v>
      </c>
      <c r="D3168" s="2" t="s">
        <v>55</v>
      </c>
      <c r="E3168" s="5">
        <v>-27430</v>
      </c>
      <c r="F3168" s="3" t="s">
        <v>699</v>
      </c>
      <c r="G3168" s="3" t="s">
        <v>90</v>
      </c>
      <c r="H3168" s="2" t="s">
        <v>29</v>
      </c>
      <c r="I3168" s="2" t="s">
        <v>7731</v>
      </c>
      <c r="J3168" s="3" t="str">
        <f>HYPERLINK("https://www.boe.es/gazeta/dias/1824/11/23/pdfs/GMD-1824-148.pdf#page=2","Abrir facsímil")</f>
        <v>Abrir facsímil</v>
      </c>
      <c r="K3168" s="3" t="s">
        <v>31</v>
      </c>
    </row>
    <row r="3169" spans="1:11" ht="42" customHeight="1">
      <c r="A3169" s="2" t="s">
        <v>7732</v>
      </c>
      <c r="B3169" s="2" t="s">
        <v>7733</v>
      </c>
      <c r="C3169" s="2" t="s">
        <v>34</v>
      </c>
      <c r="D3169" s="2" t="s">
        <v>35</v>
      </c>
      <c r="E3169" s="5">
        <v>-27414</v>
      </c>
      <c r="F3169" s="3" t="s">
        <v>179</v>
      </c>
      <c r="G3169" s="3" t="s">
        <v>28</v>
      </c>
      <c r="H3169" s="2" t="s">
        <v>29</v>
      </c>
      <c r="I3169" s="2" t="s">
        <v>7734</v>
      </c>
      <c r="J3169" s="3" t="str">
        <f>HYPERLINK("https://www.boe.es/gazeta/dias/1824/12/09/pdfs/GMD-1824-155.pdf#page=4","Abrir facsímil")</f>
        <v>Abrir facsímil</v>
      </c>
      <c r="K3169" s="3" t="s">
        <v>31</v>
      </c>
    </row>
    <row r="3170" spans="1:11" ht="42" customHeight="1">
      <c r="A3170" s="2" t="s">
        <v>7735</v>
      </c>
      <c r="B3170" s="2" t="s">
        <v>7736</v>
      </c>
      <c r="C3170" s="2" t="s">
        <v>54</v>
      </c>
      <c r="D3170" s="2" t="s">
        <v>55</v>
      </c>
      <c r="E3170" s="5">
        <v>-27724</v>
      </c>
      <c r="F3170" s="3" t="s">
        <v>708</v>
      </c>
      <c r="G3170" s="3" t="s">
        <v>37</v>
      </c>
      <c r="H3170" s="2" t="s">
        <v>29</v>
      </c>
      <c r="I3170" s="2" t="s">
        <v>7737</v>
      </c>
      <c r="J3170" s="3" t="str">
        <f>HYPERLINK("https://www.boe.es/gazeta/dias/1824/02/03/pdfs/GMD-1824-16.pdf#page=3","Abrir facsímil")</f>
        <v>Abrir facsímil</v>
      </c>
      <c r="K3170" s="3" t="s">
        <v>31</v>
      </c>
    </row>
    <row r="3171" spans="1:11" ht="42" customHeight="1">
      <c r="A3171" s="2" t="s">
        <v>7738</v>
      </c>
      <c r="B3171" s="2" t="s">
        <v>7739</v>
      </c>
      <c r="C3171" s="2" t="s">
        <v>34</v>
      </c>
      <c r="D3171" s="2" t="s">
        <v>35</v>
      </c>
      <c r="E3171" s="5">
        <v>-27477</v>
      </c>
      <c r="F3171" s="3" t="s">
        <v>666</v>
      </c>
      <c r="G3171" s="3" t="s">
        <v>28</v>
      </c>
      <c r="H3171" s="2" t="s">
        <v>29</v>
      </c>
      <c r="I3171" s="2" t="s">
        <v>7740</v>
      </c>
      <c r="J3171" s="3" t="str">
        <f>HYPERLINK("https://www.boe.es/gazeta/dias/1824/10/07/pdfs/GMD-1824-128.pdf#page=4","Abrir facsímil")</f>
        <v>Abrir facsímil</v>
      </c>
      <c r="K3171" s="3" t="s">
        <v>31</v>
      </c>
    </row>
    <row r="3172" spans="1:11" ht="42" customHeight="1">
      <c r="A3172" s="2" t="s">
        <v>7741</v>
      </c>
      <c r="B3172" s="2" t="s">
        <v>7742</v>
      </c>
      <c r="C3172" s="2" t="s">
        <v>54</v>
      </c>
      <c r="D3172" s="2" t="s">
        <v>55</v>
      </c>
      <c r="E3172" s="5">
        <v>-27489</v>
      </c>
      <c r="F3172" s="3" t="s">
        <v>59</v>
      </c>
      <c r="G3172" s="3" t="s">
        <v>28</v>
      </c>
      <c r="H3172" s="2" t="s">
        <v>29</v>
      </c>
      <c r="I3172" s="2" t="s">
        <v>7743</v>
      </c>
      <c r="J3172" s="3" t="str">
        <f>HYPERLINK("https://www.boe.es/gazeta/dias/1824/09/25/pdfs/GMD-1824-123.pdf#page=4","Abrir facsímil")</f>
        <v>Abrir facsímil</v>
      </c>
      <c r="K3172" s="3" t="s">
        <v>31</v>
      </c>
    </row>
    <row r="3173" spans="1:11" ht="42" customHeight="1">
      <c r="A3173" s="2" t="s">
        <v>7744</v>
      </c>
      <c r="B3173" s="2" t="s">
        <v>7745</v>
      </c>
      <c r="C3173" s="2" t="s">
        <v>155</v>
      </c>
      <c r="D3173" s="2" t="s">
        <v>18</v>
      </c>
      <c r="E3173" s="5">
        <v>-27731</v>
      </c>
      <c r="F3173" s="3" t="s">
        <v>1284</v>
      </c>
      <c r="G3173" s="3" t="s">
        <v>28</v>
      </c>
      <c r="H3173" s="2" t="s">
        <v>29</v>
      </c>
      <c r="I3173" s="2" t="s">
        <v>7746</v>
      </c>
      <c r="J3173" s="3" t="str">
        <f>HYPERLINK("https://www.boe.es/gazeta/dias/1824/01/27/pdfs/GMD-1824-12.pdf#page=4","Abrir facsímil")</f>
        <v>Abrir facsímil</v>
      </c>
      <c r="K3173" s="3" t="s">
        <v>31</v>
      </c>
    </row>
    <row r="3174" spans="1:11" ht="42" customHeight="1">
      <c r="A3174" s="2" t="s">
        <v>7747</v>
      </c>
      <c r="B3174" s="2" t="s">
        <v>7748</v>
      </c>
      <c r="C3174" s="2" t="s">
        <v>54</v>
      </c>
      <c r="D3174" s="2" t="s">
        <v>55</v>
      </c>
      <c r="E3174" s="5">
        <v>-27407</v>
      </c>
      <c r="F3174" s="3" t="s">
        <v>254</v>
      </c>
      <c r="G3174" s="3" t="s">
        <v>28</v>
      </c>
      <c r="H3174" s="2" t="s">
        <v>29</v>
      </c>
      <c r="I3174" s="2" t="s">
        <v>7749</v>
      </c>
      <c r="J3174" s="3" t="str">
        <f>HYPERLINK("https://www.boe.es/gazeta/dias/1824/12/16/pdfs/GMD-1824-158.pdf#page=4","Abrir facsímil")</f>
        <v>Abrir facsímil</v>
      </c>
      <c r="K3174" s="3" t="s">
        <v>31</v>
      </c>
    </row>
    <row r="3175" spans="1:11" ht="42" customHeight="1">
      <c r="A3175" s="2" t="s">
        <v>7750</v>
      </c>
      <c r="B3175" s="2" t="s">
        <v>7751</v>
      </c>
      <c r="C3175" s="2" t="s">
        <v>17</v>
      </c>
      <c r="D3175" s="2" t="s">
        <v>18</v>
      </c>
      <c r="E3175" s="5">
        <v>-27400</v>
      </c>
      <c r="F3175" s="3" t="s">
        <v>108</v>
      </c>
      <c r="G3175" s="3" t="s">
        <v>28</v>
      </c>
      <c r="H3175" s="2" t="s">
        <v>29</v>
      </c>
      <c r="I3175" s="2" t="s">
        <v>7752</v>
      </c>
      <c r="J3175" s="3" t="str">
        <f>HYPERLINK("https://www.boe.es/gazeta/dias/1824/12/23/pdfs/GMD-1824-161.pdf#page=4","Abrir facsímil")</f>
        <v>Abrir facsímil</v>
      </c>
      <c r="K3175" s="3" t="s">
        <v>31</v>
      </c>
    </row>
    <row r="3176" spans="1:11" ht="42" customHeight="1">
      <c r="A3176" s="2" t="s">
        <v>7753</v>
      </c>
      <c r="B3176" s="2" t="s">
        <v>7754</v>
      </c>
      <c r="C3176" s="2" t="s">
        <v>54</v>
      </c>
      <c r="D3176" s="2" t="s">
        <v>55</v>
      </c>
      <c r="E3176" s="5">
        <v>-27414</v>
      </c>
      <c r="F3176" s="3" t="s">
        <v>179</v>
      </c>
      <c r="G3176" s="3" t="s">
        <v>37</v>
      </c>
      <c r="H3176" s="2" t="s">
        <v>29</v>
      </c>
      <c r="I3176" s="2" t="s">
        <v>7755</v>
      </c>
      <c r="J3176" s="3" t="str">
        <f>HYPERLINK("https://www.boe.es/gazeta/dias/1824/12/09/pdfs/GMD-1824-155.pdf#page=3","Abrir facsímil")</f>
        <v>Abrir facsímil</v>
      </c>
      <c r="K3176" s="3" t="s">
        <v>31</v>
      </c>
    </row>
    <row r="3177" spans="1:11" ht="42" customHeight="1">
      <c r="A3177" s="2" t="s">
        <v>7756</v>
      </c>
      <c r="B3177" s="2" t="s">
        <v>7757</v>
      </c>
      <c r="C3177" s="2" t="s">
        <v>34</v>
      </c>
      <c r="D3177" s="2" t="s">
        <v>35</v>
      </c>
      <c r="E3177" s="5">
        <v>-27489</v>
      </c>
      <c r="F3177" s="3" t="s">
        <v>59</v>
      </c>
      <c r="G3177" s="3" t="s">
        <v>28</v>
      </c>
      <c r="H3177" s="2" t="s">
        <v>29</v>
      </c>
      <c r="I3177" s="2" t="s">
        <v>7758</v>
      </c>
      <c r="J3177" s="3" t="str">
        <f>HYPERLINK("https://www.boe.es/gazeta/dias/1824/09/25/pdfs/GMD-1824-123.pdf#page=4","Abrir facsímil")</f>
        <v>Abrir facsímil</v>
      </c>
      <c r="K3177" s="3" t="s">
        <v>31</v>
      </c>
    </row>
    <row r="3178" spans="1:11" ht="42" customHeight="1">
      <c r="A3178" s="2" t="s">
        <v>7759</v>
      </c>
      <c r="B3178" s="2" t="s">
        <v>7760</v>
      </c>
      <c r="C3178" s="2" t="s">
        <v>54</v>
      </c>
      <c r="D3178" s="2" t="s">
        <v>55</v>
      </c>
      <c r="E3178" s="5">
        <v>-27554</v>
      </c>
      <c r="F3178" s="3" t="s">
        <v>326</v>
      </c>
      <c r="G3178" s="3" t="s">
        <v>37</v>
      </c>
      <c r="H3178" s="2" t="s">
        <v>29</v>
      </c>
      <c r="I3178" s="2" t="s">
        <v>7761</v>
      </c>
      <c r="J3178" s="3" t="str">
        <f>HYPERLINK("https://www.boe.es/gazeta/dias/1824/07/22/pdfs/GMD-1824-92.pdf#page=3","Abrir facsímil")</f>
        <v>Abrir facsímil</v>
      </c>
      <c r="K3178" s="3" t="s">
        <v>31</v>
      </c>
    </row>
    <row r="3179" spans="1:11" ht="42" customHeight="1">
      <c r="A3179" s="2" t="s">
        <v>7762</v>
      </c>
      <c r="B3179" s="2" t="s">
        <v>7763</v>
      </c>
      <c r="C3179" s="2" t="s">
        <v>54</v>
      </c>
      <c r="D3179" s="2" t="s">
        <v>55</v>
      </c>
      <c r="E3179" s="5">
        <v>-27528</v>
      </c>
      <c r="F3179" s="3" t="s">
        <v>169</v>
      </c>
      <c r="G3179" s="3" t="s">
        <v>104</v>
      </c>
      <c r="H3179" s="2" t="s">
        <v>29</v>
      </c>
      <c r="I3179" s="2" t="s">
        <v>7764</v>
      </c>
      <c r="J3179" s="3" t="str">
        <f>HYPERLINK("https://www.boe.es/gazeta/dias/1824/08/17/pdfs/GMD-1824-103.pdf#page=1","Abrir facsímil")</f>
        <v>Abrir facsímil</v>
      </c>
      <c r="K3179" s="3" t="s">
        <v>31</v>
      </c>
    </row>
    <row r="3180" spans="1:11" ht="42" customHeight="1">
      <c r="A3180" s="2" t="s">
        <v>7765</v>
      </c>
      <c r="B3180" s="2" t="s">
        <v>7766</v>
      </c>
      <c r="C3180" s="2" t="s">
        <v>54</v>
      </c>
      <c r="D3180" s="2" t="s">
        <v>55</v>
      </c>
      <c r="E3180" s="5">
        <v>-27750</v>
      </c>
      <c r="F3180" s="3" t="s">
        <v>1137</v>
      </c>
      <c r="G3180" s="3" t="s">
        <v>90</v>
      </c>
      <c r="H3180" s="2" t="s">
        <v>29</v>
      </c>
      <c r="I3180" s="2" t="s">
        <v>7767</v>
      </c>
      <c r="J3180" s="3" t="str">
        <f>HYPERLINK("https://www.boe.es/gazeta/dias/1824/01/08/pdfs/GMD-1824-4.pdf#page=2","Abrir facsímil")</f>
        <v>Abrir facsímil</v>
      </c>
      <c r="K3180" s="3" t="s">
        <v>31</v>
      </c>
    </row>
    <row r="3181" spans="1:11" ht="42" customHeight="1">
      <c r="A3181" s="2" t="s">
        <v>7768</v>
      </c>
      <c r="B3181" s="2" t="s">
        <v>7768</v>
      </c>
      <c r="C3181" s="2" t="s">
        <v>17</v>
      </c>
      <c r="D3181" s="2" t="s">
        <v>18</v>
      </c>
      <c r="E3181" s="5">
        <v>-27414</v>
      </c>
      <c r="F3181" s="3" t="s">
        <v>179</v>
      </c>
      <c r="G3181" s="3" t="s">
        <v>90</v>
      </c>
      <c r="H3181" s="2" t="s">
        <v>29</v>
      </c>
      <c r="I3181" s="2" t="s">
        <v>7769</v>
      </c>
      <c r="J3181" s="3" t="str">
        <f>HYPERLINK("https://www.boe.es/gazeta/dias/1824/12/09/pdfs/GMD-1824-155.pdf#page=2","Abrir facsímil")</f>
        <v>Abrir facsímil</v>
      </c>
      <c r="K3181" s="3" t="s">
        <v>31</v>
      </c>
    </row>
    <row r="3182" spans="1:11" ht="42" customHeight="1">
      <c r="A3182" s="2" t="s">
        <v>7770</v>
      </c>
      <c r="B3182" s="2" t="s">
        <v>7771</v>
      </c>
      <c r="C3182" s="2" t="s">
        <v>34</v>
      </c>
      <c r="D3182" s="2" t="s">
        <v>35</v>
      </c>
      <c r="E3182" s="5">
        <v>-27643</v>
      </c>
      <c r="F3182" s="3" t="s">
        <v>77</v>
      </c>
      <c r="G3182" s="3" t="s">
        <v>28</v>
      </c>
      <c r="H3182" s="2" t="s">
        <v>29</v>
      </c>
      <c r="I3182" s="2" t="s">
        <v>7772</v>
      </c>
      <c r="J3182" s="3" t="str">
        <f>HYPERLINK("https://www.boe.es/gazeta/dias/1824/04/24/pdfs/GMD-1824-53.pdf#page=4","Abrir facsímil")</f>
        <v>Abrir facsímil</v>
      </c>
      <c r="K3182" s="3" t="s">
        <v>31</v>
      </c>
    </row>
    <row r="3183" spans="1:11" ht="42" customHeight="1">
      <c r="A3183" s="2" t="s">
        <v>7773</v>
      </c>
      <c r="B3183" s="2" t="s">
        <v>7774</v>
      </c>
      <c r="C3183" s="2" t="s">
        <v>54</v>
      </c>
      <c r="D3183" s="2" t="s">
        <v>55</v>
      </c>
      <c r="E3183" s="5">
        <v>-27717</v>
      </c>
      <c r="F3183" s="3" t="s">
        <v>277</v>
      </c>
      <c r="G3183" s="3" t="s">
        <v>37</v>
      </c>
      <c r="H3183" s="2" t="s">
        <v>29</v>
      </c>
      <c r="I3183" s="2" t="s">
        <v>7775</v>
      </c>
      <c r="J3183" s="3" t="str">
        <f>HYPERLINK("https://www.boe.es/gazeta/dias/1824/02/10/pdfs/GMD-1824-19.pdf#page=3","Abrir facsímil")</f>
        <v>Abrir facsímil</v>
      </c>
      <c r="K3183" s="3" t="s">
        <v>31</v>
      </c>
    </row>
    <row r="3184" spans="1:11" ht="42" customHeight="1">
      <c r="A3184" s="2" t="s">
        <v>7776</v>
      </c>
      <c r="B3184" s="2" t="s">
        <v>7777</v>
      </c>
      <c r="C3184" s="2" t="s">
        <v>34</v>
      </c>
      <c r="D3184" s="2" t="s">
        <v>35</v>
      </c>
      <c r="E3184" s="5">
        <v>-27517</v>
      </c>
      <c r="F3184" s="3" t="s">
        <v>173</v>
      </c>
      <c r="G3184" s="3" t="s">
        <v>28</v>
      </c>
      <c r="H3184" s="2" t="s">
        <v>29</v>
      </c>
      <c r="I3184" s="2" t="s">
        <v>7778</v>
      </c>
      <c r="J3184" s="3" t="str">
        <f>HYPERLINK("https://www.boe.es/gazeta/dias/1824/08/28/pdfs/GMD-1824-110.pdf#page=4","Abrir facsímil")</f>
        <v>Abrir facsímil</v>
      </c>
      <c r="K3184" s="3" t="s">
        <v>31</v>
      </c>
    </row>
    <row r="3185" spans="1:11" ht="42" customHeight="1">
      <c r="A3185" s="2" t="s">
        <v>7779</v>
      </c>
      <c r="B3185" s="2" t="s">
        <v>7780</v>
      </c>
      <c r="C3185" s="2" t="s">
        <v>17</v>
      </c>
      <c r="D3185" s="2" t="s">
        <v>18</v>
      </c>
      <c r="E3185" s="5">
        <v>-27470</v>
      </c>
      <c r="F3185" s="3" t="s">
        <v>89</v>
      </c>
      <c r="G3185" s="3" t="s">
        <v>37</v>
      </c>
      <c r="H3185" s="2" t="s">
        <v>29</v>
      </c>
      <c r="I3185" s="2" t="s">
        <v>7781</v>
      </c>
      <c r="J3185" s="3" t="str">
        <f>HYPERLINK("https://www.boe.es/gazeta/dias/1824/10/14/pdfs/GMD-1824-131.pdf#page=3","Abrir facsímil")</f>
        <v>Abrir facsímil</v>
      </c>
      <c r="K3185" s="3" t="s">
        <v>31</v>
      </c>
    </row>
    <row r="3186" spans="1:11" ht="42" customHeight="1">
      <c r="A3186" s="2" t="s">
        <v>7782</v>
      </c>
      <c r="B3186" s="2" t="s">
        <v>7783</v>
      </c>
      <c r="C3186" s="2" t="s">
        <v>54</v>
      </c>
      <c r="D3186" s="2" t="s">
        <v>55</v>
      </c>
      <c r="E3186" s="5">
        <v>-27724</v>
      </c>
      <c r="F3186" s="3" t="s">
        <v>708</v>
      </c>
      <c r="G3186" s="3" t="s">
        <v>37</v>
      </c>
      <c r="H3186" s="2" t="s">
        <v>21</v>
      </c>
      <c r="I3186" s="2" t="s">
        <v>7784</v>
      </c>
      <c r="J3186" s="3" t="str">
        <f>HYPERLINK("https://www.boe.es/gazeta/dias/1824/02/03/pdfs/GMD-1824-16.pdf#page=3","Abrir facsímil")</f>
        <v>Abrir facsímil</v>
      </c>
      <c r="K3186" s="3" t="s">
        <v>23</v>
      </c>
    </row>
    <row r="3187" spans="1:11" ht="42" customHeight="1">
      <c r="A3187" s="2" t="s">
        <v>7785</v>
      </c>
      <c r="B3187" s="2" t="s">
        <v>7786</v>
      </c>
      <c r="C3187" s="2" t="s">
        <v>17</v>
      </c>
      <c r="D3187" s="2" t="s">
        <v>18</v>
      </c>
      <c r="E3187" s="5">
        <v>-27589</v>
      </c>
      <c r="F3187" s="3" t="s">
        <v>311</v>
      </c>
      <c r="G3187" s="3" t="s">
        <v>28</v>
      </c>
      <c r="H3187" s="2" t="s">
        <v>29</v>
      </c>
      <c r="I3187" s="2" t="s">
        <v>7787</v>
      </c>
      <c r="J3187" s="3" t="str">
        <f>HYPERLINK("https://www.boe.es/gazeta/dias/1824/06/17/pdfs/GMD-1824-77.pdf#page=4","Abrir facsímil")</f>
        <v>Abrir facsímil</v>
      </c>
      <c r="K3187" s="3" t="s">
        <v>31</v>
      </c>
    </row>
    <row r="3188" spans="1:11" ht="42" customHeight="1">
      <c r="A3188" s="2" t="s">
        <v>7788</v>
      </c>
      <c r="B3188" s="2" t="s">
        <v>7789</v>
      </c>
      <c r="C3188" s="2" t="s">
        <v>17</v>
      </c>
      <c r="D3188" s="2" t="s">
        <v>18</v>
      </c>
      <c r="E3188" s="5">
        <v>-27538</v>
      </c>
      <c r="F3188" s="3" t="s">
        <v>142</v>
      </c>
      <c r="G3188" s="3" t="s">
        <v>90</v>
      </c>
      <c r="H3188" s="2" t="s">
        <v>21</v>
      </c>
      <c r="I3188" s="2" t="s">
        <v>7790</v>
      </c>
      <c r="J3188" s="3" t="str">
        <f>HYPERLINK("https://www.boe.es/gazeta/dias/1824/08/07/pdfs/GMD-1824-99.pdf#page=2","Abrir facsímil")</f>
        <v>Abrir facsímil</v>
      </c>
      <c r="K3188" s="3" t="s">
        <v>23</v>
      </c>
    </row>
    <row r="3189" spans="1:11" ht="42" customHeight="1">
      <c r="A3189" s="2" t="s">
        <v>7791</v>
      </c>
      <c r="B3189" s="2" t="s">
        <v>7792</v>
      </c>
      <c r="C3189" s="2" t="s">
        <v>54</v>
      </c>
      <c r="D3189" s="2" t="s">
        <v>55</v>
      </c>
      <c r="E3189" s="5">
        <v>-27412</v>
      </c>
      <c r="F3189" s="3" t="s">
        <v>73</v>
      </c>
      <c r="G3189" s="3" t="s">
        <v>28</v>
      </c>
      <c r="H3189" s="2" t="s">
        <v>29</v>
      </c>
      <c r="I3189" s="2" t="s">
        <v>7793</v>
      </c>
      <c r="J3189" s="3" t="str">
        <f>HYPERLINK("https://www.boe.es/gazeta/dias/1824/12/11/pdfs/GMD-1824-156.pdf#page=4","Abrir facsímil")</f>
        <v>Abrir facsímil</v>
      </c>
      <c r="K3189" s="3" t="s">
        <v>31</v>
      </c>
    </row>
    <row r="3190" spans="1:11" ht="42" customHeight="1">
      <c r="A3190" s="2" t="s">
        <v>7794</v>
      </c>
      <c r="B3190" s="2" t="s">
        <v>7795</v>
      </c>
      <c r="C3190" s="2" t="s">
        <v>54</v>
      </c>
      <c r="D3190" s="2" t="s">
        <v>55</v>
      </c>
      <c r="E3190" s="5">
        <v>-27489</v>
      </c>
      <c r="F3190" s="3" t="s">
        <v>59</v>
      </c>
      <c r="G3190" s="3" t="s">
        <v>28</v>
      </c>
      <c r="H3190" s="2" t="s">
        <v>29</v>
      </c>
      <c r="I3190" s="2" t="s">
        <v>7796</v>
      </c>
      <c r="J3190" s="3" t="str">
        <f>HYPERLINK("https://www.boe.es/gazeta/dias/1824/09/25/pdfs/GMD-1824-123.pdf#page=4","Abrir facsímil")</f>
        <v>Abrir facsímil</v>
      </c>
      <c r="K3190" s="3" t="s">
        <v>31</v>
      </c>
    </row>
    <row r="3191" spans="1:11" ht="42" customHeight="1">
      <c r="A3191" s="2" t="s">
        <v>7797</v>
      </c>
      <c r="B3191" s="2" t="s">
        <v>7798</v>
      </c>
      <c r="C3191" s="2" t="s">
        <v>34</v>
      </c>
      <c r="D3191" s="2" t="s">
        <v>35</v>
      </c>
      <c r="E3191" s="5">
        <v>-27647</v>
      </c>
      <c r="F3191" s="3" t="s">
        <v>498</v>
      </c>
      <c r="G3191" s="3" t="s">
        <v>104</v>
      </c>
      <c r="H3191" s="2" t="s">
        <v>21</v>
      </c>
      <c r="I3191" s="2" t="s">
        <v>7799</v>
      </c>
      <c r="J3191" s="3" t="str">
        <f>HYPERLINK("https://www.boe.es/gazeta/dias/1824/04/20/pdfs/GMD-1824-51.pdf#page=1","Abrir facsímil")</f>
        <v>Abrir facsímil</v>
      </c>
      <c r="K3191" s="3" t="s">
        <v>23</v>
      </c>
    </row>
    <row r="3192" spans="1:11" ht="42" customHeight="1">
      <c r="A3192" s="2" t="s">
        <v>7800</v>
      </c>
      <c r="B3192" s="2" t="s">
        <v>7801</v>
      </c>
      <c r="C3192" s="2" t="s">
        <v>34</v>
      </c>
      <c r="D3192" s="2" t="s">
        <v>35</v>
      </c>
      <c r="E3192" s="5">
        <v>-27428</v>
      </c>
      <c r="F3192" s="3" t="s">
        <v>81</v>
      </c>
      <c r="G3192" s="3" t="s">
        <v>37</v>
      </c>
      <c r="H3192" s="2" t="s">
        <v>29</v>
      </c>
      <c r="I3192" s="2" t="s">
        <v>7802</v>
      </c>
      <c r="J3192" s="3" t="str">
        <f>HYPERLINK("https://www.boe.es/gazeta/dias/1824/11/25/pdfs/GMD-1824-149.pdf#page=3","Abrir facsímil")</f>
        <v>Abrir facsímil</v>
      </c>
      <c r="K3192" s="3" t="s">
        <v>31</v>
      </c>
    </row>
    <row r="3193" spans="1:11" ht="42" customHeight="1">
      <c r="A3193" s="2" t="s">
        <v>7803</v>
      </c>
      <c r="B3193" s="2" t="s">
        <v>7804</v>
      </c>
      <c r="C3193" s="2" t="s">
        <v>301</v>
      </c>
      <c r="D3193" s="2" t="s">
        <v>18</v>
      </c>
      <c r="E3193" s="5">
        <v>-27496</v>
      </c>
      <c r="F3193" s="3" t="s">
        <v>1377</v>
      </c>
      <c r="G3193" s="3" t="s">
        <v>90</v>
      </c>
      <c r="H3193" s="2" t="s">
        <v>29</v>
      </c>
      <c r="I3193" s="2" t="s">
        <v>7805</v>
      </c>
      <c r="J3193" s="3" t="str">
        <f>HYPERLINK("https://www.boe.es/gazeta/dias/1824/09/18/pdfs/GMD-1824-120.pdf#page=2","Abrir facsímil")</f>
        <v>Abrir facsímil</v>
      </c>
      <c r="K3193" s="3" t="s">
        <v>31</v>
      </c>
    </row>
    <row r="3194" spans="1:11" ht="42" customHeight="1">
      <c r="A3194" s="2" t="s">
        <v>7806</v>
      </c>
      <c r="B3194" s="2" t="s">
        <v>7807</v>
      </c>
      <c r="C3194" s="2" t="s">
        <v>49</v>
      </c>
      <c r="D3194" s="2" t="s">
        <v>18</v>
      </c>
      <c r="E3194" s="5">
        <v>-27430</v>
      </c>
      <c r="F3194" s="3" t="s">
        <v>699</v>
      </c>
      <c r="G3194" s="3" t="s">
        <v>28</v>
      </c>
      <c r="H3194" s="2" t="s">
        <v>29</v>
      </c>
      <c r="I3194" s="2" t="s">
        <v>7808</v>
      </c>
      <c r="J3194" s="3" t="str">
        <f>HYPERLINK("https://www.boe.es/gazeta/dias/1824/11/23/pdfs/GMD-1824-148.pdf#page=4","Abrir facsímil")</f>
        <v>Abrir facsímil</v>
      </c>
      <c r="K3194" s="3" t="s">
        <v>31</v>
      </c>
    </row>
    <row r="3195" spans="1:11" ht="42" customHeight="1">
      <c r="A3195" s="2" t="s">
        <v>7809</v>
      </c>
      <c r="B3195" s="2" t="s">
        <v>7810</v>
      </c>
      <c r="C3195" s="2" t="s">
        <v>54</v>
      </c>
      <c r="D3195" s="2" t="s">
        <v>55</v>
      </c>
      <c r="E3195" s="5">
        <v>-27416</v>
      </c>
      <c r="F3195" s="3" t="s">
        <v>115</v>
      </c>
      <c r="G3195" s="3" t="s">
        <v>37</v>
      </c>
      <c r="H3195" s="2" t="s">
        <v>29</v>
      </c>
      <c r="I3195" s="2" t="s">
        <v>7811</v>
      </c>
      <c r="J3195" s="3" t="str">
        <f>HYPERLINK("https://www.boe.es/gazeta/dias/1824/12/07/pdfs/GMD-1824-154.pdf#page=3","Abrir facsímil")</f>
        <v>Abrir facsímil</v>
      </c>
      <c r="K3195" s="3" t="s">
        <v>31</v>
      </c>
    </row>
    <row r="3196" spans="1:11" ht="42" customHeight="1">
      <c r="A3196" s="2" t="s">
        <v>7812</v>
      </c>
      <c r="B3196" s="2" t="s">
        <v>7813</v>
      </c>
      <c r="C3196" s="2" t="s">
        <v>72</v>
      </c>
      <c r="D3196" s="2" t="s">
        <v>18</v>
      </c>
      <c r="E3196" s="5">
        <v>-27412</v>
      </c>
      <c r="F3196" s="3" t="s">
        <v>73</v>
      </c>
      <c r="G3196" s="3" t="s">
        <v>28</v>
      </c>
      <c r="H3196" s="2" t="s">
        <v>29</v>
      </c>
      <c r="I3196" s="2" t="s">
        <v>7814</v>
      </c>
      <c r="J3196" s="3" t="str">
        <f>HYPERLINK("https://www.boe.es/gazeta/dias/1824/12/11/pdfs/GMD-1824-156.pdf#page=4","Abrir facsímil")</f>
        <v>Abrir facsímil</v>
      </c>
      <c r="K3196" s="3" t="s">
        <v>31</v>
      </c>
    </row>
    <row r="3197" spans="1:11" ht="42" customHeight="1">
      <c r="A3197" s="2" t="s">
        <v>7815</v>
      </c>
      <c r="B3197" s="2" t="s">
        <v>7816</v>
      </c>
      <c r="C3197" s="2" t="s">
        <v>54</v>
      </c>
      <c r="D3197" s="2" t="s">
        <v>55</v>
      </c>
      <c r="E3197" s="5">
        <v>-27493</v>
      </c>
      <c r="F3197" s="3" t="s">
        <v>63</v>
      </c>
      <c r="G3197" s="3" t="s">
        <v>64</v>
      </c>
      <c r="H3197" s="2" t="s">
        <v>29</v>
      </c>
      <c r="I3197" s="2" t="s">
        <v>7817</v>
      </c>
      <c r="J3197" s="3" t="str">
        <f>HYPERLINK("https://www.boe.es/gazeta/dias/1824/09/21/pdfs/GMD-1824-121.pdf#page=3","Abrir facsímil")</f>
        <v>Abrir facsímil</v>
      </c>
      <c r="K3197" s="3" t="s">
        <v>31</v>
      </c>
    </row>
    <row r="3198" spans="1:11" ht="42" customHeight="1">
      <c r="A3198" s="2" t="s">
        <v>7818</v>
      </c>
      <c r="B3198" s="2" t="s">
        <v>7819</v>
      </c>
      <c r="C3198" s="2" t="s">
        <v>54</v>
      </c>
      <c r="D3198" s="2" t="s">
        <v>55</v>
      </c>
      <c r="E3198" s="5">
        <v>-27575</v>
      </c>
      <c r="F3198" s="3" t="s">
        <v>261</v>
      </c>
      <c r="G3198" s="3" t="s">
        <v>90</v>
      </c>
      <c r="H3198" s="2" t="s">
        <v>29</v>
      </c>
      <c r="I3198" s="2" t="s">
        <v>7820</v>
      </c>
      <c r="J3198" s="3" t="str">
        <f>HYPERLINK("https://www.boe.es/gazeta/dias/1824/07/01/pdfs/GMD-1824-83.pdf#page=2","Abrir facsímil")</f>
        <v>Abrir facsímil</v>
      </c>
      <c r="K3198" s="3" t="s">
        <v>31</v>
      </c>
    </row>
    <row r="3199" spans="1:11" ht="42" customHeight="1">
      <c r="A3199" s="2" t="s">
        <v>7821</v>
      </c>
      <c r="B3199" s="2" t="s">
        <v>7822</v>
      </c>
      <c r="C3199" s="2" t="s">
        <v>34</v>
      </c>
      <c r="D3199" s="2" t="s">
        <v>35</v>
      </c>
      <c r="E3199" s="5">
        <v>-27433</v>
      </c>
      <c r="F3199" s="3" t="s">
        <v>742</v>
      </c>
      <c r="G3199" s="3" t="s">
        <v>28</v>
      </c>
      <c r="H3199" s="2" t="s">
        <v>29</v>
      </c>
      <c r="I3199" s="2" t="s">
        <v>7823</v>
      </c>
      <c r="J3199" s="3" t="str">
        <f>HYPERLINK("https://www.boe.es/gazeta/dias/1824/11/20/pdfs/GMD-1824-147.pdf#page=4","Abrir facsímil")</f>
        <v>Abrir facsímil</v>
      </c>
      <c r="K3199" s="3" t="s">
        <v>31</v>
      </c>
    </row>
    <row r="3200" spans="1:11" ht="42" customHeight="1">
      <c r="A3200" s="2" t="s">
        <v>7824</v>
      </c>
      <c r="B3200" s="2" t="s">
        <v>7825</v>
      </c>
      <c r="C3200" s="2" t="s">
        <v>54</v>
      </c>
      <c r="D3200" s="2" t="s">
        <v>55</v>
      </c>
      <c r="E3200" s="5">
        <v>-27601</v>
      </c>
      <c r="F3200" s="3" t="s">
        <v>473</v>
      </c>
      <c r="G3200" s="3" t="s">
        <v>37</v>
      </c>
      <c r="H3200" s="2" t="s">
        <v>29</v>
      </c>
      <c r="I3200" s="2" t="s">
        <v>7826</v>
      </c>
      <c r="J3200" s="3" t="str">
        <f>HYPERLINK("https://www.boe.es/gazeta/dias/1824/06/05/pdfs/GMD-1824-72.pdf#page=3","Abrir facsímil")</f>
        <v>Abrir facsímil</v>
      </c>
      <c r="K3200" s="3" t="s">
        <v>31</v>
      </c>
    </row>
    <row r="3201" spans="1:11" ht="42" customHeight="1">
      <c r="A3201" s="2" t="s">
        <v>7827</v>
      </c>
      <c r="B3201" s="2" t="s">
        <v>7828</v>
      </c>
      <c r="C3201" s="2" t="s">
        <v>17</v>
      </c>
      <c r="D3201" s="2" t="s">
        <v>18</v>
      </c>
      <c r="E3201" s="5">
        <v>-27554</v>
      </c>
      <c r="F3201" s="3" t="s">
        <v>326</v>
      </c>
      <c r="G3201" s="3" t="s">
        <v>37</v>
      </c>
      <c r="H3201" s="2" t="s">
        <v>29</v>
      </c>
      <c r="I3201" s="2" t="s">
        <v>7829</v>
      </c>
      <c r="J3201" s="3" t="str">
        <f>HYPERLINK("https://www.boe.es/gazeta/dias/1824/07/22/pdfs/GMD-1824-92.pdf#page=3","Abrir facsímil")</f>
        <v>Abrir facsímil</v>
      </c>
      <c r="K3201" s="3" t="s">
        <v>31</v>
      </c>
    </row>
    <row r="3202" spans="1:11" ht="42" customHeight="1">
      <c r="A3202" s="2" t="s">
        <v>7830</v>
      </c>
      <c r="B3202" s="2" t="s">
        <v>7831</v>
      </c>
      <c r="C3202" s="2" t="s">
        <v>54</v>
      </c>
      <c r="D3202" s="2" t="s">
        <v>55</v>
      </c>
      <c r="E3202" s="5">
        <v>-27400</v>
      </c>
      <c r="F3202" s="3" t="s">
        <v>108</v>
      </c>
      <c r="G3202" s="3" t="s">
        <v>28</v>
      </c>
      <c r="H3202" s="2" t="s">
        <v>29</v>
      </c>
      <c r="I3202" s="2" t="s">
        <v>7832</v>
      </c>
      <c r="J3202" s="3" t="str">
        <f>HYPERLINK("https://www.boe.es/gazeta/dias/1824/12/23/pdfs/GMD-1824-161.pdf#page=4","Abrir facsímil")</f>
        <v>Abrir facsímil</v>
      </c>
      <c r="K3202" s="3" t="s">
        <v>31</v>
      </c>
    </row>
    <row r="3203" spans="1:11" ht="42" customHeight="1">
      <c r="A3203" s="2" t="s">
        <v>7833</v>
      </c>
      <c r="B3203" s="2" t="s">
        <v>7833</v>
      </c>
      <c r="C3203" s="2" t="s">
        <v>54</v>
      </c>
      <c r="D3203" s="2" t="s">
        <v>55</v>
      </c>
      <c r="E3203" s="5">
        <v>-27631</v>
      </c>
      <c r="F3203" s="3" t="s">
        <v>322</v>
      </c>
      <c r="G3203" s="3" t="s">
        <v>37</v>
      </c>
      <c r="H3203" s="2" t="s">
        <v>29</v>
      </c>
      <c r="I3203" s="2" t="s">
        <v>7834</v>
      </c>
      <c r="J3203" s="3" t="str">
        <f>HYPERLINK("https://www.boe.es/gazeta/dias/1824/05/06/pdfs/GMD-1824-58.pdf#page=3","Abrir facsímil")</f>
        <v>Abrir facsímil</v>
      </c>
      <c r="K3203" s="3" t="s">
        <v>31</v>
      </c>
    </row>
    <row r="3204" spans="1:11" ht="42" customHeight="1">
      <c r="A3204" s="2" t="s">
        <v>7833</v>
      </c>
      <c r="B3204" s="2" t="s">
        <v>7833</v>
      </c>
      <c r="C3204" s="2" t="s">
        <v>54</v>
      </c>
      <c r="D3204" s="2" t="s">
        <v>55</v>
      </c>
      <c r="E3204" s="5">
        <v>-27561</v>
      </c>
      <c r="F3204" s="3" t="s">
        <v>1291</v>
      </c>
      <c r="G3204" s="3" t="s">
        <v>28</v>
      </c>
      <c r="H3204" s="2" t="s">
        <v>29</v>
      </c>
      <c r="I3204" s="2" t="s">
        <v>7835</v>
      </c>
      <c r="J3204" s="3" t="str">
        <f>HYPERLINK("https://www.boe.es/gazeta/dias/1824/07/15/pdfs/GMD-1824-89.pdf#page=4","Abrir facsímil")</f>
        <v>Abrir facsímil</v>
      </c>
      <c r="K3204" s="3" t="s">
        <v>31</v>
      </c>
    </row>
    <row r="3205" spans="1:11" ht="42" customHeight="1">
      <c r="A3205" s="2" t="s">
        <v>7833</v>
      </c>
      <c r="B3205" s="2" t="s">
        <v>7833</v>
      </c>
      <c r="C3205" s="2" t="s">
        <v>54</v>
      </c>
      <c r="D3205" s="2" t="s">
        <v>55</v>
      </c>
      <c r="E3205" s="5">
        <v>-27486</v>
      </c>
      <c r="F3205" s="3" t="s">
        <v>160</v>
      </c>
      <c r="G3205" s="3" t="s">
        <v>161</v>
      </c>
      <c r="H3205" s="2" t="s">
        <v>29</v>
      </c>
      <c r="I3205" s="2" t="s">
        <v>7836</v>
      </c>
      <c r="J3205" s="3" t="str">
        <f>HYPERLINK("https://www.boe.es/gazeta/dias/1824/09/28/pdfs/GMD-1824-124.pdf#page=3","Abrir facsímil")</f>
        <v>Abrir facsímil</v>
      </c>
      <c r="K3205" s="3" t="s">
        <v>31</v>
      </c>
    </row>
    <row r="3206" spans="1:11" ht="42" customHeight="1">
      <c r="A3206" s="2" t="s">
        <v>7833</v>
      </c>
      <c r="B3206" s="2" t="s">
        <v>7833</v>
      </c>
      <c r="C3206" s="2" t="s">
        <v>54</v>
      </c>
      <c r="D3206" s="2" t="s">
        <v>55</v>
      </c>
      <c r="E3206" s="5">
        <v>-27456</v>
      </c>
      <c r="F3206" s="3" t="s">
        <v>119</v>
      </c>
      <c r="G3206" s="3" t="s">
        <v>90</v>
      </c>
      <c r="H3206" s="2" t="s">
        <v>29</v>
      </c>
      <c r="I3206" s="2" t="s">
        <v>7837</v>
      </c>
      <c r="J3206" s="3" t="str">
        <f>HYPERLINK("https://www.boe.es/gazeta/dias/1824/10/28/pdfs/GMD-1824-137.pdf#page=2","Abrir facsímil")</f>
        <v>Abrir facsímil</v>
      </c>
      <c r="K3206" s="3" t="s">
        <v>31</v>
      </c>
    </row>
    <row r="3207" spans="1:11" ht="42" customHeight="1">
      <c r="A3207" s="2" t="s">
        <v>7833</v>
      </c>
      <c r="B3207" s="2" t="s">
        <v>7833</v>
      </c>
      <c r="C3207" s="2" t="s">
        <v>54</v>
      </c>
      <c r="D3207" s="2" t="s">
        <v>55</v>
      </c>
      <c r="E3207" s="5">
        <v>-27423</v>
      </c>
      <c r="F3207" s="3" t="s">
        <v>1300</v>
      </c>
      <c r="G3207" s="3" t="s">
        <v>37</v>
      </c>
      <c r="H3207" s="2" t="s">
        <v>29</v>
      </c>
      <c r="I3207" s="2" t="s">
        <v>7838</v>
      </c>
      <c r="J3207" s="3" t="str">
        <f>HYPERLINK("https://www.boe.es/gazeta/dias/1824/11/30/pdfs/GMD-1824-151.pdf#page=3","Abrir facsímil")</f>
        <v>Abrir facsímil</v>
      </c>
      <c r="K3207" s="3" t="s">
        <v>31</v>
      </c>
    </row>
    <row r="3208" spans="1:11" ht="42" customHeight="1">
      <c r="A3208" s="2" t="s">
        <v>7833</v>
      </c>
      <c r="B3208" s="2" t="s">
        <v>7833</v>
      </c>
      <c r="C3208" s="2" t="s">
        <v>54</v>
      </c>
      <c r="D3208" s="2" t="s">
        <v>55</v>
      </c>
      <c r="E3208" s="5">
        <v>-27423</v>
      </c>
      <c r="F3208" s="3" t="s">
        <v>1300</v>
      </c>
      <c r="G3208" s="3" t="s">
        <v>28</v>
      </c>
      <c r="H3208" s="2" t="s">
        <v>29</v>
      </c>
      <c r="I3208" s="2" t="s">
        <v>7839</v>
      </c>
      <c r="J3208" s="3" t="str">
        <f>HYPERLINK("https://www.boe.es/gazeta/dias/1824/11/30/pdfs/GMD-1824-151.pdf#page=4","Abrir facsímil")</f>
        <v>Abrir facsímil</v>
      </c>
      <c r="K3208" s="3" t="s">
        <v>31</v>
      </c>
    </row>
    <row r="3209" spans="1:11" ht="42" customHeight="1">
      <c r="A3209" s="2" t="s">
        <v>7833</v>
      </c>
      <c r="B3209" s="2" t="s">
        <v>7833</v>
      </c>
      <c r="C3209" s="2" t="s">
        <v>54</v>
      </c>
      <c r="D3209" s="2" t="s">
        <v>55</v>
      </c>
      <c r="E3209" s="5">
        <v>-27412</v>
      </c>
      <c r="F3209" s="3" t="s">
        <v>73</v>
      </c>
      <c r="G3209" s="3" t="s">
        <v>28</v>
      </c>
      <c r="H3209" s="2" t="s">
        <v>29</v>
      </c>
      <c r="I3209" s="2" t="s">
        <v>7840</v>
      </c>
      <c r="J3209" s="3" t="str">
        <f>HYPERLINK("https://www.boe.es/gazeta/dias/1824/12/11/pdfs/GMD-1824-156.pdf#page=4","Abrir facsímil")</f>
        <v>Abrir facsímil</v>
      </c>
      <c r="K3209" s="3" t="s">
        <v>31</v>
      </c>
    </row>
    <row r="3210" spans="1:11" ht="42" customHeight="1">
      <c r="A3210" s="2" t="s">
        <v>7833</v>
      </c>
      <c r="B3210" s="2" t="s">
        <v>7833</v>
      </c>
      <c r="C3210" s="2" t="s">
        <v>54</v>
      </c>
      <c r="D3210" s="2" t="s">
        <v>55</v>
      </c>
      <c r="E3210" s="5">
        <v>-27402</v>
      </c>
      <c r="F3210" s="3" t="s">
        <v>1702</v>
      </c>
      <c r="G3210" s="3" t="s">
        <v>90</v>
      </c>
      <c r="H3210" s="2" t="s">
        <v>29</v>
      </c>
      <c r="I3210" s="2" t="s">
        <v>7841</v>
      </c>
      <c r="J3210" s="3" t="str">
        <f>HYPERLINK("https://www.boe.es/gazeta/dias/1824/12/21/pdfs/GMD-1824-160.pdf#page=2","Abrir facsímil")</f>
        <v>Abrir facsímil</v>
      </c>
      <c r="K3210" s="3" t="s">
        <v>31</v>
      </c>
    </row>
    <row r="3211" spans="1:11" ht="42" customHeight="1">
      <c r="A3211" s="2" t="s">
        <v>7842</v>
      </c>
      <c r="B3211" s="2" t="s">
        <v>7843</v>
      </c>
      <c r="C3211" s="2" t="s">
        <v>26</v>
      </c>
      <c r="D3211" s="2" t="s">
        <v>18</v>
      </c>
      <c r="E3211" s="5">
        <v>-27428</v>
      </c>
      <c r="F3211" s="3" t="s">
        <v>81</v>
      </c>
      <c r="G3211" s="3" t="s">
        <v>28</v>
      </c>
      <c r="H3211" s="2" t="s">
        <v>29</v>
      </c>
      <c r="I3211" s="2" t="s">
        <v>7844</v>
      </c>
      <c r="J3211" s="3" t="str">
        <f>HYPERLINK("https://www.boe.es/gazeta/dias/1824/11/25/pdfs/GMD-1824-149.pdf#page=4","Abrir facsímil")</f>
        <v>Abrir facsímil</v>
      </c>
      <c r="K3211" s="3" t="s">
        <v>31</v>
      </c>
    </row>
    <row r="3212" spans="1:11" ht="42" customHeight="1">
      <c r="A3212" s="2" t="s">
        <v>7845</v>
      </c>
      <c r="B3212" s="2" t="s">
        <v>7846</v>
      </c>
      <c r="C3212" s="2" t="s">
        <v>54</v>
      </c>
      <c r="D3212" s="2" t="s">
        <v>590</v>
      </c>
      <c r="E3212" s="5">
        <v>-27671</v>
      </c>
      <c r="F3212" s="3" t="s">
        <v>1694</v>
      </c>
      <c r="G3212" s="3" t="s">
        <v>104</v>
      </c>
      <c r="H3212" s="2" t="s">
        <v>29</v>
      </c>
      <c r="I3212" s="2" t="s">
        <v>7847</v>
      </c>
      <c r="J3212" s="3" t="str">
        <f>HYPERLINK("https://www.boe.es/gazeta/dias/1824/03/27/pdfs/GMD-1824-41E.pdf#page=1","Abrir facsímil")</f>
        <v>Abrir facsímil</v>
      </c>
      <c r="K3212" s="3" t="s">
        <v>31</v>
      </c>
    </row>
    <row r="3213" spans="1:11" ht="42" customHeight="1">
      <c r="A3213" s="2" t="s">
        <v>7848</v>
      </c>
      <c r="B3213" s="2" t="s">
        <v>7849</v>
      </c>
      <c r="C3213" s="2" t="s">
        <v>34</v>
      </c>
      <c r="D3213" s="2" t="s">
        <v>35</v>
      </c>
      <c r="E3213" s="5">
        <v>-27552</v>
      </c>
      <c r="F3213" s="3" t="s">
        <v>381</v>
      </c>
      <c r="G3213" s="3" t="s">
        <v>28</v>
      </c>
      <c r="H3213" s="2" t="s">
        <v>29</v>
      </c>
      <c r="I3213" s="2" t="s">
        <v>7850</v>
      </c>
      <c r="J3213" s="3" t="str">
        <f>HYPERLINK("https://www.boe.es/gazeta/dias/1824/07/24/pdfs/GMD-1824-93.pdf#page=4","Abrir facsímil")</f>
        <v>Abrir facsímil</v>
      </c>
      <c r="K3213" s="3" t="s">
        <v>31</v>
      </c>
    </row>
    <row r="3214" spans="1:11" ht="42" customHeight="1">
      <c r="A3214" s="2" t="s">
        <v>7851</v>
      </c>
      <c r="B3214" s="2" t="s">
        <v>7852</v>
      </c>
      <c r="C3214" s="2" t="s">
        <v>26</v>
      </c>
      <c r="D3214" s="2" t="s">
        <v>18</v>
      </c>
      <c r="E3214" s="5">
        <v>-27409</v>
      </c>
      <c r="F3214" s="3" t="s">
        <v>85</v>
      </c>
      <c r="G3214" s="3" t="s">
        <v>37</v>
      </c>
      <c r="H3214" s="2" t="s">
        <v>29</v>
      </c>
      <c r="I3214" s="2" t="s">
        <v>7853</v>
      </c>
      <c r="J3214" s="3" t="str">
        <f>HYPERLINK("https://www.boe.es/gazeta/dias/1824/12/14/pdfs/GMD-1824-157.pdf#page=3","Abrir facsímil")</f>
        <v>Abrir facsímil</v>
      </c>
      <c r="K3214" s="3" t="s">
        <v>31</v>
      </c>
    </row>
    <row r="3215" spans="1:11" ht="42" customHeight="1">
      <c r="A3215" s="2" t="s">
        <v>7854</v>
      </c>
      <c r="B3215" s="2" t="s">
        <v>7855</v>
      </c>
      <c r="C3215" s="2" t="s">
        <v>54</v>
      </c>
      <c r="D3215" s="2" t="s">
        <v>590</v>
      </c>
      <c r="E3215" s="5">
        <v>-27515</v>
      </c>
      <c r="F3215" s="3" t="s">
        <v>3441</v>
      </c>
      <c r="G3215" s="3" t="s">
        <v>104</v>
      </c>
      <c r="H3215" s="2" t="s">
        <v>29</v>
      </c>
      <c r="I3215" s="2" t="s">
        <v>7856</v>
      </c>
      <c r="J3215" s="3" t="str">
        <f>HYPERLINK("https://www.boe.es/gazeta/dias/1824/08/30/pdfs/GMD-1824-111E.pdf#page=1","Abrir facsímil")</f>
        <v>Abrir facsímil</v>
      </c>
      <c r="K3215" s="3" t="s">
        <v>31</v>
      </c>
    </row>
    <row r="3216" spans="1:11" ht="42" customHeight="1">
      <c r="A3216" s="2" t="s">
        <v>7857</v>
      </c>
      <c r="B3216" s="2" t="s">
        <v>7858</v>
      </c>
      <c r="C3216" s="2" t="s">
        <v>72</v>
      </c>
      <c r="D3216" s="2" t="s">
        <v>18</v>
      </c>
      <c r="E3216" s="5">
        <v>-27437</v>
      </c>
      <c r="F3216" s="3" t="s">
        <v>45</v>
      </c>
      <c r="G3216" s="3" t="s">
        <v>37</v>
      </c>
      <c r="H3216" s="2" t="s">
        <v>29</v>
      </c>
      <c r="I3216" s="2" t="s">
        <v>7859</v>
      </c>
      <c r="J3216" s="3" t="str">
        <f>HYPERLINK("https://www.boe.es/gazeta/dias/1824/11/16/pdfs/GMD-1824-145.pdf#page=3","Abrir facsímil")</f>
        <v>Abrir facsímil</v>
      </c>
      <c r="K3216" s="3" t="s">
        <v>31</v>
      </c>
    </row>
    <row r="3217" spans="1:11" ht="42" customHeight="1">
      <c r="A3217" s="2" t="s">
        <v>7860</v>
      </c>
      <c r="B3217" s="2" t="s">
        <v>7861</v>
      </c>
      <c r="C3217" s="2" t="s">
        <v>49</v>
      </c>
      <c r="D3217" s="2" t="s">
        <v>18</v>
      </c>
      <c r="E3217" s="5">
        <v>-27566</v>
      </c>
      <c r="F3217" s="3" t="s">
        <v>183</v>
      </c>
      <c r="G3217" s="3" t="s">
        <v>28</v>
      </c>
      <c r="H3217" s="2" t="s">
        <v>29</v>
      </c>
      <c r="I3217" s="2" t="s">
        <v>7862</v>
      </c>
      <c r="J3217" s="3" t="str">
        <f>HYPERLINK("https://www.boe.es/gazeta/dias/1824/07/10/pdfs/GMD-1824-87.pdf#page=4","Abrir facsímil")</f>
        <v>Abrir facsímil</v>
      </c>
      <c r="K3217" s="3" t="s">
        <v>31</v>
      </c>
    </row>
    <row r="3218" spans="1:11" ht="42" customHeight="1">
      <c r="A3218" s="2" t="s">
        <v>7863</v>
      </c>
      <c r="B3218" s="2" t="s">
        <v>7864</v>
      </c>
      <c r="C3218" s="2" t="s">
        <v>26</v>
      </c>
      <c r="D3218" s="2" t="s">
        <v>18</v>
      </c>
      <c r="E3218" s="5">
        <v>-27435</v>
      </c>
      <c r="F3218" s="3" t="s">
        <v>19</v>
      </c>
      <c r="G3218" s="3" t="s">
        <v>37</v>
      </c>
      <c r="H3218" s="2" t="s">
        <v>29</v>
      </c>
      <c r="I3218" s="2" t="s">
        <v>7865</v>
      </c>
      <c r="J3218" s="3" t="str">
        <f>HYPERLINK("https://www.boe.es/gazeta/dias/1824/11/18/pdfs/GMD-1824-146.pdf#page=3","Abrir facsímil")</f>
        <v>Abrir facsímil</v>
      </c>
      <c r="K3218" s="3" t="s">
        <v>31</v>
      </c>
    </row>
    <row r="3219" spans="1:11" ht="42" customHeight="1">
      <c r="A3219" s="2" t="s">
        <v>7866</v>
      </c>
      <c r="B3219" s="2" t="s">
        <v>7867</v>
      </c>
      <c r="C3219" s="2" t="s">
        <v>49</v>
      </c>
      <c r="D3219" s="2" t="s">
        <v>18</v>
      </c>
      <c r="E3219" s="5">
        <v>-27419</v>
      </c>
      <c r="F3219" s="3" t="s">
        <v>1180</v>
      </c>
      <c r="G3219" s="3" t="s">
        <v>28</v>
      </c>
      <c r="H3219" s="2" t="s">
        <v>29</v>
      </c>
      <c r="I3219" s="2" t="s">
        <v>7868</v>
      </c>
      <c r="J3219" s="3" t="str">
        <f>HYPERLINK("https://www.boe.es/gazeta/dias/1824/12/04/pdfs/GMD-1824-153.pdf#page=4","Abrir facsímil")</f>
        <v>Abrir facsímil</v>
      </c>
      <c r="K3219" s="3" t="s">
        <v>31</v>
      </c>
    </row>
    <row r="3220" spans="1:11" ht="42" customHeight="1">
      <c r="A3220" s="2" t="s">
        <v>7869</v>
      </c>
      <c r="B3220" s="2" t="s">
        <v>7869</v>
      </c>
      <c r="C3220" s="2" t="s">
        <v>54</v>
      </c>
      <c r="D3220" s="2" t="s">
        <v>55</v>
      </c>
      <c r="E3220" s="5">
        <v>-27736</v>
      </c>
      <c r="F3220" s="3" t="s">
        <v>56</v>
      </c>
      <c r="G3220" s="3" t="s">
        <v>28</v>
      </c>
      <c r="H3220" s="2" t="s">
        <v>29</v>
      </c>
      <c r="I3220" s="2" t="s">
        <v>7870</v>
      </c>
      <c r="J3220" s="3" t="str">
        <f>HYPERLINK("https://www.boe.es/gazeta/dias/1824/01/22/pdfs/GMD-1824-10.pdf#page=4","Abrir facsímil")</f>
        <v>Abrir facsímil</v>
      </c>
      <c r="K3220" s="3" t="s">
        <v>31</v>
      </c>
    </row>
    <row r="3221" spans="1:11" ht="42" customHeight="1">
      <c r="A3221" s="2" t="s">
        <v>7869</v>
      </c>
      <c r="B3221" s="2" t="s">
        <v>7869</v>
      </c>
      <c r="C3221" s="2" t="s">
        <v>54</v>
      </c>
      <c r="D3221" s="2" t="s">
        <v>55</v>
      </c>
      <c r="E3221" s="5">
        <v>-27454</v>
      </c>
      <c r="F3221" s="3" t="s">
        <v>318</v>
      </c>
      <c r="G3221" s="3" t="s">
        <v>90</v>
      </c>
      <c r="H3221" s="2" t="s">
        <v>29</v>
      </c>
      <c r="I3221" s="2" t="s">
        <v>7871</v>
      </c>
      <c r="J3221" s="3" t="str">
        <f>HYPERLINK("https://www.boe.es/gazeta/dias/1824/10/30/pdfs/GMD-1824-138.pdf#page=2","Abrir facsímil")</f>
        <v>Abrir facsímil</v>
      </c>
      <c r="K3221" s="3" t="s">
        <v>31</v>
      </c>
    </row>
    <row r="3222" spans="1:11" ht="42" customHeight="1">
      <c r="A3222" s="2" t="s">
        <v>7872</v>
      </c>
      <c r="B3222" s="2" t="s">
        <v>7873</v>
      </c>
      <c r="C3222" s="2" t="s">
        <v>17</v>
      </c>
      <c r="D3222" s="2" t="s">
        <v>18</v>
      </c>
      <c r="E3222" s="5">
        <v>-27512</v>
      </c>
      <c r="F3222" s="3" t="s">
        <v>36</v>
      </c>
      <c r="G3222" s="3" t="s">
        <v>37</v>
      </c>
      <c r="H3222" s="2" t="s">
        <v>29</v>
      </c>
      <c r="I3222" s="2" t="s">
        <v>7874</v>
      </c>
      <c r="J3222" s="3" t="str">
        <f>HYPERLINK("https://www.boe.es/gazeta/dias/1824/09/02/pdfs/GMD-1824-113.pdf#page=3","Abrir facsímil")</f>
        <v>Abrir facsímil</v>
      </c>
      <c r="K3222" s="3" t="s">
        <v>31</v>
      </c>
    </row>
    <row r="3223" spans="1:11" ht="42" customHeight="1">
      <c r="A3223" s="2" t="s">
        <v>7875</v>
      </c>
      <c r="B3223" s="2" t="s">
        <v>7875</v>
      </c>
      <c r="C3223" s="2" t="s">
        <v>54</v>
      </c>
      <c r="D3223" s="2" t="s">
        <v>55</v>
      </c>
      <c r="E3223" s="5">
        <v>-27416</v>
      </c>
      <c r="F3223" s="3" t="s">
        <v>115</v>
      </c>
      <c r="G3223" s="3" t="s">
        <v>37</v>
      </c>
      <c r="H3223" s="2" t="s">
        <v>29</v>
      </c>
      <c r="I3223" s="2" t="s">
        <v>7876</v>
      </c>
      <c r="J3223" s="3" t="str">
        <f>HYPERLINK("https://www.boe.es/gazeta/dias/1824/12/07/pdfs/GMD-1824-154.pdf#page=3","Abrir facsímil")</f>
        <v>Abrir facsímil</v>
      </c>
      <c r="K3223" s="3" t="s">
        <v>31</v>
      </c>
    </row>
    <row r="3224" spans="1:11" ht="42" customHeight="1">
      <c r="A3224" s="2" t="s">
        <v>7877</v>
      </c>
      <c r="B3224" s="2" t="s">
        <v>7878</v>
      </c>
      <c r="C3224" s="2" t="s">
        <v>54</v>
      </c>
      <c r="D3224" s="2" t="s">
        <v>55</v>
      </c>
      <c r="E3224" s="5">
        <v>-27414</v>
      </c>
      <c r="F3224" s="3" t="s">
        <v>179</v>
      </c>
      <c r="G3224" s="3" t="s">
        <v>37</v>
      </c>
      <c r="H3224" s="2" t="s">
        <v>29</v>
      </c>
      <c r="I3224" s="2" t="s">
        <v>7879</v>
      </c>
      <c r="J3224" s="3" t="str">
        <f>HYPERLINK("https://www.boe.es/gazeta/dias/1824/12/09/pdfs/GMD-1824-155.pdf#page=3","Abrir facsímil")</f>
        <v>Abrir facsímil</v>
      </c>
      <c r="K3224" s="3" t="s">
        <v>31</v>
      </c>
    </row>
    <row r="3225" spans="1:11" ht="42" customHeight="1">
      <c r="A3225" s="2" t="s">
        <v>7880</v>
      </c>
      <c r="B3225" s="2" t="s">
        <v>7881</v>
      </c>
      <c r="C3225" s="2" t="s">
        <v>34</v>
      </c>
      <c r="D3225" s="2" t="s">
        <v>35</v>
      </c>
      <c r="E3225" s="5">
        <v>-27554</v>
      </c>
      <c r="F3225" s="3" t="s">
        <v>326</v>
      </c>
      <c r="G3225" s="3" t="s">
        <v>37</v>
      </c>
      <c r="H3225" s="2" t="s">
        <v>29</v>
      </c>
      <c r="I3225" s="2" t="s">
        <v>7882</v>
      </c>
      <c r="J3225" s="3" t="str">
        <f>HYPERLINK("https://www.boe.es/gazeta/dias/1824/07/22/pdfs/GMD-1824-92.pdf#page=3","Abrir facsímil")</f>
        <v>Abrir facsímil</v>
      </c>
      <c r="K3225" s="3" t="s">
        <v>31</v>
      </c>
    </row>
    <row r="3226" spans="1:11" ht="42" customHeight="1">
      <c r="A3226" s="2" t="s">
        <v>7883</v>
      </c>
      <c r="B3226" s="2" t="s">
        <v>7884</v>
      </c>
      <c r="C3226" s="2" t="s">
        <v>54</v>
      </c>
      <c r="D3226" s="2" t="s">
        <v>55</v>
      </c>
      <c r="E3226" s="5">
        <v>-27647</v>
      </c>
      <c r="F3226" s="3" t="s">
        <v>498</v>
      </c>
      <c r="G3226" s="3" t="s">
        <v>104</v>
      </c>
      <c r="H3226" s="2" t="s">
        <v>29</v>
      </c>
      <c r="I3226" s="2" t="s">
        <v>7885</v>
      </c>
      <c r="J3226" s="3" t="str">
        <f>HYPERLINK("https://www.boe.es/gazeta/dias/1824/04/20/pdfs/GMD-1824-51.pdf#page=1","Abrir facsímil")</f>
        <v>Abrir facsímil</v>
      </c>
      <c r="K3226" s="3" t="s">
        <v>31</v>
      </c>
    </row>
    <row r="3227" spans="1:11" ht="42" customHeight="1">
      <c r="A3227" s="2" t="s">
        <v>7886</v>
      </c>
      <c r="B3227" s="2" t="s">
        <v>7887</v>
      </c>
      <c r="C3227" s="2" t="s">
        <v>54</v>
      </c>
      <c r="D3227" s="2" t="s">
        <v>55</v>
      </c>
      <c r="E3227" s="5">
        <v>-27573</v>
      </c>
      <c r="F3227" s="3" t="s">
        <v>390</v>
      </c>
      <c r="G3227" s="3" t="s">
        <v>90</v>
      </c>
      <c r="H3227" s="2" t="s">
        <v>29</v>
      </c>
      <c r="I3227" s="2" t="s">
        <v>7888</v>
      </c>
      <c r="J3227" s="3" t="str">
        <f>HYPERLINK("https://www.boe.es/gazeta/dias/1824/07/03/pdfs/GMD-1824-84.pdf#page=2","Abrir facsímil")</f>
        <v>Abrir facsímil</v>
      </c>
      <c r="K3227" s="3" t="s">
        <v>31</v>
      </c>
    </row>
    <row r="3228" spans="1:11" ht="42" customHeight="1">
      <c r="A3228" s="2" t="s">
        <v>7889</v>
      </c>
      <c r="B3228" s="2" t="s">
        <v>7890</v>
      </c>
      <c r="C3228" s="2" t="s">
        <v>34</v>
      </c>
      <c r="D3228" s="2" t="s">
        <v>35</v>
      </c>
      <c r="E3228" s="5">
        <v>-27409</v>
      </c>
      <c r="F3228" s="3" t="s">
        <v>85</v>
      </c>
      <c r="G3228" s="3" t="s">
        <v>28</v>
      </c>
      <c r="H3228" s="2" t="s">
        <v>29</v>
      </c>
      <c r="I3228" s="2" t="s">
        <v>7891</v>
      </c>
      <c r="J3228" s="3" t="str">
        <f>HYPERLINK("https://www.boe.es/gazeta/dias/1824/12/14/pdfs/GMD-1824-157.pdf#page=4","Abrir facsímil")</f>
        <v>Abrir facsímil</v>
      </c>
      <c r="K3228" s="3" t="s">
        <v>31</v>
      </c>
    </row>
    <row r="3229" spans="1:11" ht="42" customHeight="1">
      <c r="A3229" s="2" t="s">
        <v>7892</v>
      </c>
      <c r="B3229" s="2" t="s">
        <v>7893</v>
      </c>
      <c r="C3229" s="2" t="s">
        <v>34</v>
      </c>
      <c r="D3229" s="2" t="s">
        <v>35</v>
      </c>
      <c r="E3229" s="5">
        <v>-27470</v>
      </c>
      <c r="F3229" s="3" t="s">
        <v>89</v>
      </c>
      <c r="G3229" s="3" t="s">
        <v>37</v>
      </c>
      <c r="H3229" s="2" t="s">
        <v>21</v>
      </c>
      <c r="I3229" s="2" t="s">
        <v>7894</v>
      </c>
      <c r="J3229" s="3" t="str">
        <f>HYPERLINK("https://www.boe.es/gazeta/dias/1824/10/14/pdfs/GMD-1824-131.pdf#page=3","Abrir facsímil")</f>
        <v>Abrir facsímil</v>
      </c>
      <c r="K3229" s="3" t="s">
        <v>23</v>
      </c>
    </row>
    <row r="3230" spans="1:11" ht="42" customHeight="1">
      <c r="A3230" s="2" t="s">
        <v>7895</v>
      </c>
      <c r="B3230" s="2" t="s">
        <v>7896</v>
      </c>
      <c r="C3230" s="2" t="s">
        <v>54</v>
      </c>
      <c r="D3230" s="2" t="s">
        <v>55</v>
      </c>
      <c r="E3230" s="5">
        <v>-27409</v>
      </c>
      <c r="F3230" s="3" t="s">
        <v>85</v>
      </c>
      <c r="G3230" s="3" t="s">
        <v>28</v>
      </c>
      <c r="H3230" s="2" t="s">
        <v>29</v>
      </c>
      <c r="I3230" s="2" t="s">
        <v>7897</v>
      </c>
      <c r="J3230" s="3" t="str">
        <f>HYPERLINK("https://www.boe.es/gazeta/dias/1824/12/14/pdfs/GMD-1824-157.pdf#page=4","Abrir facsímil")</f>
        <v>Abrir facsímil</v>
      </c>
      <c r="K3230" s="3" t="s">
        <v>31</v>
      </c>
    </row>
    <row r="3231" spans="1:11" ht="42" customHeight="1">
      <c r="A3231" s="2" t="s">
        <v>7898</v>
      </c>
      <c r="B3231" s="2" t="s">
        <v>7899</v>
      </c>
      <c r="C3231" s="2" t="s">
        <v>17</v>
      </c>
      <c r="D3231" s="2" t="s">
        <v>18</v>
      </c>
      <c r="E3231" s="5">
        <v>-27517</v>
      </c>
      <c r="F3231" s="3" t="s">
        <v>173</v>
      </c>
      <c r="G3231" s="3" t="s">
        <v>28</v>
      </c>
      <c r="H3231" s="2" t="s">
        <v>29</v>
      </c>
      <c r="I3231" s="2" t="s">
        <v>7900</v>
      </c>
      <c r="J3231" s="3" t="str">
        <f>HYPERLINK("https://www.boe.es/gazeta/dias/1824/08/28/pdfs/GMD-1824-110.pdf#page=4","Abrir facsímil")</f>
        <v>Abrir facsímil</v>
      </c>
      <c r="K3231" s="3" t="s">
        <v>31</v>
      </c>
    </row>
    <row r="3232" spans="1:11" ht="42" customHeight="1">
      <c r="A3232" s="2" t="s">
        <v>7901</v>
      </c>
      <c r="B3232" s="2" t="s">
        <v>7902</v>
      </c>
      <c r="C3232" s="2" t="s">
        <v>72</v>
      </c>
      <c r="D3232" s="2" t="s">
        <v>18</v>
      </c>
      <c r="E3232" s="5">
        <v>-27412</v>
      </c>
      <c r="F3232" s="3" t="s">
        <v>73</v>
      </c>
      <c r="G3232" s="3" t="s">
        <v>28</v>
      </c>
      <c r="H3232" s="2" t="s">
        <v>29</v>
      </c>
      <c r="I3232" s="2" t="s">
        <v>7903</v>
      </c>
      <c r="J3232" s="3" t="str">
        <f>HYPERLINK("https://www.boe.es/gazeta/dias/1824/12/11/pdfs/GMD-1824-156.pdf#page=4","Abrir facsímil")</f>
        <v>Abrir facsímil</v>
      </c>
      <c r="K3232" s="3" t="s">
        <v>31</v>
      </c>
    </row>
    <row r="3233" spans="1:11" ht="42" customHeight="1">
      <c r="A3233" s="2" t="s">
        <v>7904</v>
      </c>
      <c r="B3233" s="2" t="s">
        <v>7905</v>
      </c>
      <c r="C3233" s="2" t="s">
        <v>155</v>
      </c>
      <c r="D3233" s="2" t="s">
        <v>18</v>
      </c>
      <c r="E3233" s="5">
        <v>-27470</v>
      </c>
      <c r="F3233" s="3" t="s">
        <v>89</v>
      </c>
      <c r="G3233" s="3" t="s">
        <v>28</v>
      </c>
      <c r="H3233" s="2" t="s">
        <v>29</v>
      </c>
      <c r="I3233" s="2" t="s">
        <v>7906</v>
      </c>
      <c r="J3233" s="3" t="str">
        <f>HYPERLINK("https://www.boe.es/gazeta/dias/1824/10/14/pdfs/GMD-1824-131.pdf#page=4","Abrir facsímil")</f>
        <v>Abrir facsímil</v>
      </c>
      <c r="K3233" s="3" t="s">
        <v>31</v>
      </c>
    </row>
    <row r="3234" spans="1:11" ht="42" customHeight="1">
      <c r="A3234" s="2" t="s">
        <v>7907</v>
      </c>
      <c r="B3234" s="2" t="s">
        <v>7908</v>
      </c>
      <c r="C3234" s="2" t="s">
        <v>72</v>
      </c>
      <c r="D3234" s="2" t="s">
        <v>18</v>
      </c>
      <c r="E3234" s="5">
        <v>-27489</v>
      </c>
      <c r="F3234" s="3" t="s">
        <v>59</v>
      </c>
      <c r="G3234" s="3" t="s">
        <v>28</v>
      </c>
      <c r="H3234" s="2" t="s">
        <v>29</v>
      </c>
      <c r="I3234" s="2" t="s">
        <v>7909</v>
      </c>
      <c r="J3234" s="3" t="str">
        <f>HYPERLINK("https://www.boe.es/gazeta/dias/1824/09/25/pdfs/GMD-1824-123.pdf#page=4","Abrir facsímil")</f>
        <v>Abrir facsímil</v>
      </c>
      <c r="K3234" s="3" t="s">
        <v>31</v>
      </c>
    </row>
    <row r="3235" spans="1:11" ht="42" customHeight="1">
      <c r="A3235" s="2" t="s">
        <v>7910</v>
      </c>
      <c r="B3235" s="2" t="s">
        <v>7911</v>
      </c>
      <c r="C3235" s="2" t="s">
        <v>26</v>
      </c>
      <c r="D3235" s="2" t="s">
        <v>18</v>
      </c>
      <c r="E3235" s="5">
        <v>-27421</v>
      </c>
      <c r="F3235" s="3" t="s">
        <v>579</v>
      </c>
      <c r="G3235" s="3" t="s">
        <v>37</v>
      </c>
      <c r="H3235" s="2" t="s">
        <v>29</v>
      </c>
      <c r="I3235" s="2" t="s">
        <v>7912</v>
      </c>
      <c r="J3235" s="3" t="str">
        <f>HYPERLINK("https://www.boe.es/gazeta/dias/1824/12/02/pdfs/GMD-1824-152.pdf#page=3","Abrir facsímil")</f>
        <v>Abrir facsímil</v>
      </c>
      <c r="K3235" s="3" t="s">
        <v>31</v>
      </c>
    </row>
    <row r="3236" spans="1:11" ht="42" customHeight="1">
      <c r="A3236" s="2" t="s">
        <v>7913</v>
      </c>
      <c r="B3236" s="2" t="s">
        <v>7914</v>
      </c>
      <c r="C3236" s="2" t="s">
        <v>54</v>
      </c>
      <c r="D3236" s="2" t="s">
        <v>55</v>
      </c>
      <c r="E3236" s="5">
        <v>-27745</v>
      </c>
      <c r="F3236" s="3" t="s">
        <v>1104</v>
      </c>
      <c r="G3236" s="3" t="s">
        <v>3584</v>
      </c>
      <c r="H3236" s="2" t="s">
        <v>29</v>
      </c>
      <c r="I3236" s="2" t="s">
        <v>7915</v>
      </c>
      <c r="J3236" s="3" t="str">
        <f>HYPERLINK("https://www.boe.es/gazeta/dias/1824/01/13/pdfs/GMD-1824-6.pdf#page=2","Abrir facsímil")</f>
        <v>Abrir facsímil</v>
      </c>
      <c r="K3236" s="3" t="s">
        <v>31</v>
      </c>
    </row>
    <row r="3237" spans="1:11" ht="42" customHeight="1">
      <c r="A3237" s="2" t="s">
        <v>7916</v>
      </c>
      <c r="B3237" s="2" t="s">
        <v>7917</v>
      </c>
      <c r="C3237" s="2" t="s">
        <v>26</v>
      </c>
      <c r="D3237" s="2" t="s">
        <v>18</v>
      </c>
      <c r="E3237" s="5">
        <v>-27437</v>
      </c>
      <c r="F3237" s="3" t="s">
        <v>45</v>
      </c>
      <c r="G3237" s="3" t="s">
        <v>37</v>
      </c>
      <c r="H3237" s="2" t="s">
        <v>29</v>
      </c>
      <c r="I3237" s="2" t="s">
        <v>7918</v>
      </c>
      <c r="J3237" s="3" t="str">
        <f>HYPERLINK("https://www.boe.es/gazeta/dias/1824/11/16/pdfs/GMD-1824-145.pdf#page=3","Abrir facsímil")</f>
        <v>Abrir facsímil</v>
      </c>
      <c r="K3237" s="3" t="s">
        <v>31</v>
      </c>
    </row>
    <row r="3238" spans="1:11" ht="42" customHeight="1">
      <c r="A3238" s="2" t="s">
        <v>7919</v>
      </c>
      <c r="B3238" s="2" t="s">
        <v>7920</v>
      </c>
      <c r="C3238" s="2" t="s">
        <v>72</v>
      </c>
      <c r="D3238" s="2" t="s">
        <v>18</v>
      </c>
      <c r="E3238" s="5">
        <v>-27409</v>
      </c>
      <c r="F3238" s="3" t="s">
        <v>85</v>
      </c>
      <c r="G3238" s="3" t="s">
        <v>28</v>
      </c>
      <c r="H3238" s="2" t="s">
        <v>29</v>
      </c>
      <c r="I3238" s="2" t="s">
        <v>7921</v>
      </c>
      <c r="J3238" s="3" t="str">
        <f>HYPERLINK("https://www.boe.es/gazeta/dias/1824/12/14/pdfs/GMD-1824-157.pdf#page=4","Abrir facsímil")</f>
        <v>Abrir facsímil</v>
      </c>
      <c r="K3238" s="3" t="s">
        <v>31</v>
      </c>
    </row>
    <row r="3239" spans="1:11" ht="42" customHeight="1">
      <c r="A3239" s="2" t="s">
        <v>7922</v>
      </c>
      <c r="B3239" s="2" t="s">
        <v>7923</v>
      </c>
      <c r="C3239" s="2" t="s">
        <v>54</v>
      </c>
      <c r="D3239" s="2" t="s">
        <v>55</v>
      </c>
      <c r="E3239" s="5">
        <v>-27678</v>
      </c>
      <c r="F3239" s="3" t="s">
        <v>622</v>
      </c>
      <c r="G3239" s="3" t="s">
        <v>37</v>
      </c>
      <c r="H3239" s="2" t="s">
        <v>29</v>
      </c>
      <c r="I3239" s="2" t="s">
        <v>7924</v>
      </c>
      <c r="J3239" s="3" t="str">
        <f>HYPERLINK("https://www.boe.es/gazeta/dias/1824/03/20/pdfs/GMD-1824-37.pdf#page=3","Abrir facsímil")</f>
        <v>Abrir facsímil</v>
      </c>
      <c r="K3239" s="3" t="s">
        <v>31</v>
      </c>
    </row>
    <row r="3240" spans="1:11" ht="42" customHeight="1">
      <c r="A3240" s="2" t="s">
        <v>7925</v>
      </c>
      <c r="B3240" s="2" t="s">
        <v>7926</v>
      </c>
      <c r="C3240" s="2" t="s">
        <v>54</v>
      </c>
      <c r="D3240" s="2" t="s">
        <v>55</v>
      </c>
      <c r="E3240" s="5">
        <v>-27605</v>
      </c>
      <c r="F3240" s="3" t="s">
        <v>1168</v>
      </c>
      <c r="G3240" s="3" t="s">
        <v>28</v>
      </c>
      <c r="H3240" s="2" t="s">
        <v>29</v>
      </c>
      <c r="I3240" s="2" t="s">
        <v>7927</v>
      </c>
      <c r="J3240" s="3" t="str">
        <f>HYPERLINK("https://www.boe.es/gazeta/dias/1824/06/01/pdfs/GMD-1824-70.pdf#page=4","Abrir facsímil")</f>
        <v>Abrir facsímil</v>
      </c>
      <c r="K3240" s="3" t="s">
        <v>31</v>
      </c>
    </row>
    <row r="3241" spans="1:11" ht="42" customHeight="1">
      <c r="A3241" s="2" t="s">
        <v>7928</v>
      </c>
      <c r="B3241" s="2" t="s">
        <v>7929</v>
      </c>
      <c r="C3241" s="2" t="s">
        <v>54</v>
      </c>
      <c r="D3241" s="2" t="s">
        <v>55</v>
      </c>
      <c r="E3241" s="5">
        <v>-27393</v>
      </c>
      <c r="F3241" s="3" t="s">
        <v>148</v>
      </c>
      <c r="G3241" s="3" t="s">
        <v>37</v>
      </c>
      <c r="H3241" s="2" t="s">
        <v>29</v>
      </c>
      <c r="I3241" s="2" t="s">
        <v>7930</v>
      </c>
      <c r="J3241" s="3" t="str">
        <f>HYPERLINK("https://www.boe.es/gazeta/dias/1824/12/30/pdfs/GMD-1824-164.pdf#page=3","Abrir facsímil")</f>
        <v>Abrir facsímil</v>
      </c>
      <c r="K3241" s="3" t="s">
        <v>31</v>
      </c>
    </row>
    <row r="3242" spans="1:11" ht="42" customHeight="1">
      <c r="A3242" s="2" t="s">
        <v>7931</v>
      </c>
      <c r="B3242" s="2" t="s">
        <v>7932</v>
      </c>
      <c r="C3242" s="2" t="s">
        <v>54</v>
      </c>
      <c r="D3242" s="2" t="s">
        <v>55</v>
      </c>
      <c r="E3242" s="5">
        <v>-27489</v>
      </c>
      <c r="F3242" s="3" t="s">
        <v>59</v>
      </c>
      <c r="G3242" s="3" t="s">
        <v>28</v>
      </c>
      <c r="H3242" s="2" t="s">
        <v>29</v>
      </c>
      <c r="I3242" s="2" t="s">
        <v>7933</v>
      </c>
      <c r="J3242" s="3" t="str">
        <f>HYPERLINK("https://www.boe.es/gazeta/dias/1824/09/25/pdfs/GMD-1824-123.pdf#page=4","Abrir facsímil")</f>
        <v>Abrir facsímil</v>
      </c>
      <c r="K3242" s="3" t="s">
        <v>31</v>
      </c>
    </row>
    <row r="3243" spans="1:11" ht="42" customHeight="1">
      <c r="A3243" s="2" t="s">
        <v>7934</v>
      </c>
      <c r="B3243" s="2" t="s">
        <v>7935</v>
      </c>
      <c r="C3243" s="2" t="s">
        <v>26</v>
      </c>
      <c r="D3243" s="2" t="s">
        <v>18</v>
      </c>
      <c r="E3243" s="5">
        <v>-27633</v>
      </c>
      <c r="F3243" s="3" t="s">
        <v>27</v>
      </c>
      <c r="G3243" s="3" t="s">
        <v>28</v>
      </c>
      <c r="H3243" s="2" t="s">
        <v>29</v>
      </c>
      <c r="I3243" s="2" t="s">
        <v>7936</v>
      </c>
      <c r="J3243" s="3" t="str">
        <f>HYPERLINK("https://www.boe.es/gazeta/dias/1824/05/04/pdfs/GMD-1824-57.pdf#page=4","Abrir facsímil")</f>
        <v>Abrir facsímil</v>
      </c>
      <c r="K3243" s="3" t="s">
        <v>31</v>
      </c>
    </row>
    <row r="3244" spans="1:11" ht="42" customHeight="1">
      <c r="A3244" s="2" t="s">
        <v>7937</v>
      </c>
      <c r="B3244" s="2" t="s">
        <v>7937</v>
      </c>
      <c r="C3244" s="2" t="s">
        <v>54</v>
      </c>
      <c r="D3244" s="2" t="s">
        <v>55</v>
      </c>
      <c r="E3244" s="5">
        <v>-27491</v>
      </c>
      <c r="F3244" s="3" t="s">
        <v>1195</v>
      </c>
      <c r="G3244" s="3" t="s">
        <v>28</v>
      </c>
      <c r="H3244" s="2" t="s">
        <v>29</v>
      </c>
      <c r="I3244" s="2" t="s">
        <v>7938</v>
      </c>
      <c r="J3244" s="3" t="str">
        <f>HYPERLINK("https://www.boe.es/gazeta/dias/1824/09/23/pdfs/GMD-1824-122.pdf#page=4","Abrir facsímil")</f>
        <v>Abrir facsímil</v>
      </c>
      <c r="K3244" s="3" t="s">
        <v>31</v>
      </c>
    </row>
    <row r="3245" spans="1:11" ht="42" customHeight="1">
      <c r="A3245" s="2" t="s">
        <v>7937</v>
      </c>
      <c r="B3245" s="2" t="s">
        <v>7937</v>
      </c>
      <c r="C3245" s="2" t="s">
        <v>26</v>
      </c>
      <c r="D3245" s="2" t="s">
        <v>18</v>
      </c>
      <c r="E3245" s="5">
        <v>-27428</v>
      </c>
      <c r="F3245" s="3" t="s">
        <v>81</v>
      </c>
      <c r="G3245" s="3" t="s">
        <v>104</v>
      </c>
      <c r="H3245" s="2" t="s">
        <v>29</v>
      </c>
      <c r="I3245" s="2" t="s">
        <v>7939</v>
      </c>
      <c r="J3245" s="3" t="str">
        <f>HYPERLINK("https://www.boe.es/gazeta/dias/1824/11/25/pdfs/GMD-1824-149.pdf#page=1","Abrir facsímil")</f>
        <v>Abrir facsímil</v>
      </c>
      <c r="K3245" s="3" t="s">
        <v>31</v>
      </c>
    </row>
    <row r="3246" spans="1:11" ht="42" customHeight="1">
      <c r="A3246" s="2" t="s">
        <v>7937</v>
      </c>
      <c r="B3246" s="2" t="s">
        <v>7937</v>
      </c>
      <c r="C3246" s="2" t="s">
        <v>54</v>
      </c>
      <c r="D3246" s="2" t="s">
        <v>55</v>
      </c>
      <c r="E3246" s="5">
        <v>-27412</v>
      </c>
      <c r="F3246" s="3" t="s">
        <v>73</v>
      </c>
      <c r="G3246" s="3" t="s">
        <v>28</v>
      </c>
      <c r="H3246" s="2" t="s">
        <v>29</v>
      </c>
      <c r="I3246" s="2" t="s">
        <v>7940</v>
      </c>
      <c r="J3246" s="3" t="str">
        <f>HYPERLINK("https://www.boe.es/gazeta/dias/1824/12/11/pdfs/GMD-1824-156.pdf#page=4","Abrir facsímil")</f>
        <v>Abrir facsímil</v>
      </c>
      <c r="K3246" s="3" t="s">
        <v>31</v>
      </c>
    </row>
    <row r="3247" spans="1:11" ht="42" customHeight="1">
      <c r="A3247" s="2" t="s">
        <v>7941</v>
      </c>
      <c r="B3247" s="2" t="s">
        <v>7942</v>
      </c>
      <c r="C3247" s="2" t="s">
        <v>54</v>
      </c>
      <c r="D3247" s="2" t="s">
        <v>55</v>
      </c>
      <c r="E3247" s="5">
        <v>-27591</v>
      </c>
      <c r="F3247" s="3" t="s">
        <v>1542</v>
      </c>
      <c r="G3247" s="3" t="s">
        <v>28</v>
      </c>
      <c r="H3247" s="2" t="s">
        <v>29</v>
      </c>
      <c r="I3247" s="2" t="s">
        <v>7943</v>
      </c>
      <c r="J3247" s="3" t="str">
        <f>HYPERLINK("https://www.boe.es/gazeta/dias/1824/06/15/pdfs/GMD-1824-76.pdf#page=4","Abrir facsímil")</f>
        <v>Abrir facsímil</v>
      </c>
      <c r="K3247" s="3" t="s">
        <v>31</v>
      </c>
    </row>
    <row r="3248" spans="1:11" ht="42" customHeight="1">
      <c r="A3248" s="2" t="s">
        <v>7944</v>
      </c>
      <c r="B3248" s="2" t="s">
        <v>7945</v>
      </c>
      <c r="C3248" s="2" t="s">
        <v>17</v>
      </c>
      <c r="D3248" s="2" t="s">
        <v>18</v>
      </c>
      <c r="E3248" s="5">
        <v>-27454</v>
      </c>
      <c r="F3248" s="3" t="s">
        <v>318</v>
      </c>
      <c r="G3248" s="3" t="s">
        <v>37</v>
      </c>
      <c r="H3248" s="2" t="s">
        <v>29</v>
      </c>
      <c r="I3248" s="2" t="s">
        <v>7946</v>
      </c>
      <c r="J3248" s="3" t="str">
        <f>HYPERLINK("https://www.boe.es/gazeta/dias/1824/10/30/pdfs/GMD-1824-138.pdf#page=3","Abrir facsímil")</f>
        <v>Abrir facsímil</v>
      </c>
      <c r="K3248" s="3" t="s">
        <v>31</v>
      </c>
    </row>
    <row r="3249" spans="1:11" ht="42" customHeight="1">
      <c r="A3249" s="2" t="s">
        <v>7947</v>
      </c>
      <c r="B3249" s="2" t="s">
        <v>7948</v>
      </c>
      <c r="C3249" s="2" t="s">
        <v>54</v>
      </c>
      <c r="D3249" s="2" t="s">
        <v>55</v>
      </c>
      <c r="E3249" s="5">
        <v>-27703</v>
      </c>
      <c r="F3249" s="3" t="s">
        <v>870</v>
      </c>
      <c r="G3249" s="3" t="s">
        <v>37</v>
      </c>
      <c r="H3249" s="2" t="s">
        <v>29</v>
      </c>
      <c r="I3249" s="2" t="s">
        <v>7949</v>
      </c>
      <c r="J3249" s="3" t="str">
        <f>HYPERLINK("https://www.boe.es/gazeta/dias/1824/02/24/pdfs/GMD-1824-25.pdf#page=3","Abrir facsímil")</f>
        <v>Abrir facsímil</v>
      </c>
      <c r="K3249" s="3" t="s">
        <v>31</v>
      </c>
    </row>
    <row r="3250" spans="1:11" ht="42" customHeight="1">
      <c r="A3250" s="2" t="s">
        <v>7950</v>
      </c>
      <c r="B3250" s="2" t="s">
        <v>7951</v>
      </c>
      <c r="C3250" s="2" t="s">
        <v>54</v>
      </c>
      <c r="D3250" s="2" t="s">
        <v>55</v>
      </c>
      <c r="E3250" s="5">
        <v>-27489</v>
      </c>
      <c r="F3250" s="3" t="s">
        <v>59</v>
      </c>
      <c r="G3250" s="3" t="s">
        <v>104</v>
      </c>
      <c r="H3250" s="2" t="s">
        <v>29</v>
      </c>
      <c r="I3250" s="2" t="s">
        <v>7952</v>
      </c>
      <c r="J3250" s="3" t="str">
        <f>HYPERLINK("https://www.boe.es/gazeta/dias/1824/09/25/pdfs/GMD-1824-123.pdf#page=1","Abrir facsímil")</f>
        <v>Abrir facsímil</v>
      </c>
      <c r="K3250" s="3" t="s">
        <v>31</v>
      </c>
    </row>
    <row r="3251" spans="1:11" ht="42" customHeight="1">
      <c r="A3251" s="2" t="s">
        <v>7953</v>
      </c>
      <c r="B3251" s="2" t="s">
        <v>7954</v>
      </c>
      <c r="C3251" s="2" t="s">
        <v>54</v>
      </c>
      <c r="D3251" s="2" t="s">
        <v>55</v>
      </c>
      <c r="E3251" s="5">
        <v>-27659</v>
      </c>
      <c r="F3251" s="3" t="s">
        <v>215</v>
      </c>
      <c r="G3251" s="3" t="s">
        <v>28</v>
      </c>
      <c r="H3251" s="2" t="s">
        <v>29</v>
      </c>
      <c r="I3251" s="2" t="s">
        <v>7955</v>
      </c>
      <c r="J3251" s="3" t="str">
        <f>HYPERLINK("https://www.boe.es/gazeta/dias/1824/04/08/pdfs/GMD-1824-46.pdf#page=4","Abrir facsímil")</f>
        <v>Abrir facsímil</v>
      </c>
      <c r="K3251" s="3" t="s">
        <v>31</v>
      </c>
    </row>
    <row r="3252" spans="1:11" ht="42" customHeight="1">
      <c r="A3252" s="2" t="s">
        <v>7956</v>
      </c>
      <c r="B3252" s="2" t="s">
        <v>7957</v>
      </c>
      <c r="C3252" s="2" t="s">
        <v>72</v>
      </c>
      <c r="D3252" s="2" t="s">
        <v>18</v>
      </c>
      <c r="E3252" s="5">
        <v>-27724</v>
      </c>
      <c r="F3252" s="3" t="s">
        <v>708</v>
      </c>
      <c r="G3252" s="3" t="s">
        <v>1475</v>
      </c>
      <c r="H3252" s="2" t="s">
        <v>29</v>
      </c>
      <c r="I3252" s="2" t="s">
        <v>7958</v>
      </c>
      <c r="J3252" s="3" t="str">
        <f>HYPERLINK("https://www.boe.es/gazeta/dias/1824/02/03/pdfs/GMD-1824-16.pdf#page=4","Abrir facsímil")</f>
        <v>Abrir facsímil</v>
      </c>
      <c r="K3252" s="3" t="s">
        <v>31</v>
      </c>
    </row>
    <row r="3253" spans="1:11" ht="42" customHeight="1">
      <c r="A3253" s="2" t="s">
        <v>7959</v>
      </c>
      <c r="B3253" s="2" t="s">
        <v>7960</v>
      </c>
      <c r="C3253" s="2" t="s">
        <v>49</v>
      </c>
      <c r="D3253" s="2" t="s">
        <v>18</v>
      </c>
      <c r="E3253" s="5">
        <v>-27640</v>
      </c>
      <c r="F3253" s="3" t="s">
        <v>281</v>
      </c>
      <c r="G3253" s="3" t="s">
        <v>37</v>
      </c>
      <c r="H3253" s="2" t="s">
        <v>29</v>
      </c>
      <c r="I3253" s="2" t="s">
        <v>7961</v>
      </c>
      <c r="J3253" s="3" t="str">
        <f>HYPERLINK("https://www.boe.es/gazeta/dias/1824/04/27/pdfs/GMD-1824-54.pdf#page=3","Abrir facsímil")</f>
        <v>Abrir facsímil</v>
      </c>
      <c r="K3253" s="3" t="s">
        <v>31</v>
      </c>
    </row>
    <row r="3254" spans="1:11" ht="42" customHeight="1">
      <c r="A3254" s="2" t="s">
        <v>7962</v>
      </c>
      <c r="B3254" s="2" t="s">
        <v>7963</v>
      </c>
      <c r="C3254" s="2" t="s">
        <v>26</v>
      </c>
      <c r="D3254" s="2" t="s">
        <v>18</v>
      </c>
      <c r="E3254" s="5">
        <v>-27463</v>
      </c>
      <c r="F3254" s="3" t="s">
        <v>409</v>
      </c>
      <c r="G3254" s="3" t="s">
        <v>28</v>
      </c>
      <c r="H3254" s="2" t="s">
        <v>29</v>
      </c>
      <c r="I3254" s="2" t="s">
        <v>7964</v>
      </c>
      <c r="J3254" s="3" t="str">
        <f>HYPERLINK("https://www.boe.es/gazeta/dias/1824/10/21/pdfs/GMD-1824-134.pdf#page=4","Abrir facsímil")</f>
        <v>Abrir facsímil</v>
      </c>
      <c r="K3254" s="3" t="s">
        <v>31</v>
      </c>
    </row>
    <row r="3255" spans="1:11" ht="42" customHeight="1">
      <c r="A3255" s="2" t="s">
        <v>7965</v>
      </c>
      <c r="B3255" s="2" t="s">
        <v>7966</v>
      </c>
      <c r="C3255" s="2" t="s">
        <v>17</v>
      </c>
      <c r="D3255" s="2" t="s">
        <v>18</v>
      </c>
      <c r="E3255" s="5">
        <v>-27619</v>
      </c>
      <c r="F3255" s="3" t="s">
        <v>1460</v>
      </c>
      <c r="G3255" s="3" t="s">
        <v>104</v>
      </c>
      <c r="H3255" s="2" t="s">
        <v>29</v>
      </c>
      <c r="I3255" s="2" t="s">
        <v>7967</v>
      </c>
      <c r="J3255" s="3" t="str">
        <f>HYPERLINK("https://www.boe.es/gazeta/dias/1824/05/18/pdfs/GMD-1824-64.pdf#page=1","Abrir facsímil")</f>
        <v>Abrir facsímil</v>
      </c>
      <c r="K3255" s="3" t="s">
        <v>31</v>
      </c>
    </row>
    <row r="3256" spans="1:11" ht="42" customHeight="1">
      <c r="A3256" s="2" t="s">
        <v>7968</v>
      </c>
      <c r="B3256" s="2" t="s">
        <v>7969</v>
      </c>
      <c r="C3256" s="2" t="s">
        <v>54</v>
      </c>
      <c r="D3256" s="2" t="s">
        <v>55</v>
      </c>
      <c r="E3256" s="5">
        <v>-27400</v>
      </c>
      <c r="F3256" s="3" t="s">
        <v>108</v>
      </c>
      <c r="G3256" s="3" t="s">
        <v>28</v>
      </c>
      <c r="H3256" s="2" t="s">
        <v>29</v>
      </c>
      <c r="I3256" s="2" t="s">
        <v>7970</v>
      </c>
      <c r="J3256" s="3" t="str">
        <f>HYPERLINK("https://www.boe.es/gazeta/dias/1824/12/23/pdfs/GMD-1824-161.pdf#page=4","Abrir facsímil")</f>
        <v>Abrir facsímil</v>
      </c>
      <c r="K3256" s="3" t="s">
        <v>31</v>
      </c>
    </row>
    <row r="3257" spans="1:11" ht="42" customHeight="1">
      <c r="A3257" s="2" t="s">
        <v>7971</v>
      </c>
      <c r="B3257" s="2" t="s">
        <v>7972</v>
      </c>
      <c r="C3257" s="2" t="s">
        <v>34</v>
      </c>
      <c r="D3257" s="2" t="s">
        <v>35</v>
      </c>
      <c r="E3257" s="5">
        <v>-27421</v>
      </c>
      <c r="F3257" s="3" t="s">
        <v>579</v>
      </c>
      <c r="G3257" s="3" t="s">
        <v>37</v>
      </c>
      <c r="H3257" s="2" t="s">
        <v>21</v>
      </c>
      <c r="I3257" s="2" t="s">
        <v>7973</v>
      </c>
      <c r="J3257" s="3" t="str">
        <f>HYPERLINK("https://www.boe.es/gazeta/dias/1824/12/02/pdfs/GMD-1824-152.pdf#page=3","Abrir facsímil")</f>
        <v>Abrir facsímil</v>
      </c>
      <c r="K3257" s="3" t="s">
        <v>23</v>
      </c>
    </row>
    <row r="3258" spans="1:11" ht="42" customHeight="1">
      <c r="A3258" s="2" t="s">
        <v>7974</v>
      </c>
      <c r="B3258" s="2" t="s">
        <v>7975</v>
      </c>
      <c r="C3258" s="2" t="s">
        <v>72</v>
      </c>
      <c r="D3258" s="2" t="s">
        <v>18</v>
      </c>
      <c r="E3258" s="5">
        <v>-27752</v>
      </c>
      <c r="F3258" s="3" t="s">
        <v>442</v>
      </c>
      <c r="G3258" s="3" t="s">
        <v>28</v>
      </c>
      <c r="H3258" s="2" t="s">
        <v>29</v>
      </c>
      <c r="I3258" s="2" t="s">
        <v>7976</v>
      </c>
      <c r="J3258" s="3" t="str">
        <f>HYPERLINK("https://www.boe.es/gazeta/dias/1824/01/06/pdfs/GMD-1824-3.pdf#page=4","Abrir facsímil")</f>
        <v>Abrir facsímil</v>
      </c>
      <c r="K3258" s="3" t="s">
        <v>31</v>
      </c>
    </row>
    <row r="3259" spans="1:11" ht="42" customHeight="1">
      <c r="A3259" s="2" t="s">
        <v>7977</v>
      </c>
      <c r="B3259" s="2" t="s">
        <v>7978</v>
      </c>
      <c r="C3259" s="2" t="s">
        <v>34</v>
      </c>
      <c r="D3259" s="2" t="s">
        <v>35</v>
      </c>
      <c r="E3259" s="5">
        <v>-27568</v>
      </c>
      <c r="F3259" s="3" t="s">
        <v>103</v>
      </c>
      <c r="G3259" s="3" t="s">
        <v>37</v>
      </c>
      <c r="H3259" s="2" t="s">
        <v>29</v>
      </c>
      <c r="I3259" s="2" t="s">
        <v>7979</v>
      </c>
      <c r="J3259" s="3" t="str">
        <f>HYPERLINK("https://www.boe.es/gazeta/dias/1824/07/08/pdfs/GMD-1824-86.pdf#page=3","Abrir facsímil")</f>
        <v>Abrir facsímil</v>
      </c>
      <c r="K3259" s="3" t="s">
        <v>31</v>
      </c>
    </row>
    <row r="3260" spans="1:11" ht="42" customHeight="1">
      <c r="A3260" s="2" t="s">
        <v>7980</v>
      </c>
      <c r="B3260" s="2" t="s">
        <v>7981</v>
      </c>
      <c r="C3260" s="2" t="s">
        <v>54</v>
      </c>
      <c r="D3260" s="2" t="s">
        <v>55</v>
      </c>
      <c r="E3260" s="5">
        <v>-27489</v>
      </c>
      <c r="F3260" s="3" t="s">
        <v>59</v>
      </c>
      <c r="G3260" s="3" t="s">
        <v>28</v>
      </c>
      <c r="H3260" s="2" t="s">
        <v>29</v>
      </c>
      <c r="I3260" s="2" t="s">
        <v>7982</v>
      </c>
      <c r="J3260" s="3" t="str">
        <f>HYPERLINK("https://www.boe.es/gazeta/dias/1824/09/25/pdfs/GMD-1824-123.pdf#page=4","Abrir facsímil")</f>
        <v>Abrir facsímil</v>
      </c>
      <c r="K3260" s="3" t="s">
        <v>31</v>
      </c>
    </row>
    <row r="3261" spans="1:11" ht="42" customHeight="1">
      <c r="A3261" s="2" t="s">
        <v>7983</v>
      </c>
      <c r="B3261" s="2" t="s">
        <v>7984</v>
      </c>
      <c r="C3261" s="2" t="s">
        <v>49</v>
      </c>
      <c r="D3261" s="2" t="s">
        <v>18</v>
      </c>
      <c r="E3261" s="5">
        <v>-27456</v>
      </c>
      <c r="F3261" s="3" t="s">
        <v>119</v>
      </c>
      <c r="G3261" s="3" t="s">
        <v>104</v>
      </c>
      <c r="H3261" s="2" t="s">
        <v>29</v>
      </c>
      <c r="I3261" s="2" t="s">
        <v>7985</v>
      </c>
      <c r="J3261" s="3" t="str">
        <f>HYPERLINK("https://www.boe.es/gazeta/dias/1824/10/28/pdfs/GMD-1824-137.pdf#page=1","Abrir facsímil")</f>
        <v>Abrir facsímil</v>
      </c>
      <c r="K3261" s="3" t="s">
        <v>31</v>
      </c>
    </row>
    <row r="3262" spans="1:11" ht="42" customHeight="1">
      <c r="A3262" s="2" t="s">
        <v>7986</v>
      </c>
      <c r="B3262" s="2" t="s">
        <v>7987</v>
      </c>
      <c r="C3262" s="2" t="s">
        <v>54</v>
      </c>
      <c r="D3262" s="2" t="s">
        <v>55</v>
      </c>
      <c r="E3262" s="5">
        <v>-27409</v>
      </c>
      <c r="F3262" s="3" t="s">
        <v>85</v>
      </c>
      <c r="G3262" s="3" t="s">
        <v>28</v>
      </c>
      <c r="H3262" s="2" t="s">
        <v>29</v>
      </c>
      <c r="I3262" s="2" t="s">
        <v>7988</v>
      </c>
      <c r="J3262" s="3" t="str">
        <f>HYPERLINK("https://www.boe.es/gazeta/dias/1824/12/14/pdfs/GMD-1824-157.pdf#page=4","Abrir facsímil")</f>
        <v>Abrir facsímil</v>
      </c>
      <c r="K3262" s="3" t="s">
        <v>31</v>
      </c>
    </row>
    <row r="3263" spans="1:11" ht="42" customHeight="1">
      <c r="A3263" s="2" t="s">
        <v>7989</v>
      </c>
      <c r="B3263" s="2" t="s">
        <v>7990</v>
      </c>
      <c r="C3263" s="2" t="s">
        <v>26</v>
      </c>
      <c r="D3263" s="2" t="s">
        <v>18</v>
      </c>
      <c r="E3263" s="5">
        <v>-27447</v>
      </c>
      <c r="F3263" s="3" t="s">
        <v>41</v>
      </c>
      <c r="G3263" s="3" t="s">
        <v>28</v>
      </c>
      <c r="H3263" s="2" t="s">
        <v>29</v>
      </c>
      <c r="I3263" s="2" t="s">
        <v>7991</v>
      </c>
      <c r="J3263" s="3" t="str">
        <f>HYPERLINK("https://www.boe.es/gazeta/dias/1824/11/06/pdfs/GMD-1824-141.pdf#page=4","Abrir facsímil")</f>
        <v>Abrir facsímil</v>
      </c>
      <c r="K3263" s="3" t="s">
        <v>31</v>
      </c>
    </row>
    <row r="3264" spans="1:11" ht="42" customHeight="1">
      <c r="A3264" s="2" t="s">
        <v>7992</v>
      </c>
      <c r="B3264" s="2" t="s">
        <v>7993</v>
      </c>
      <c r="C3264" s="2" t="s">
        <v>54</v>
      </c>
      <c r="D3264" s="2" t="s">
        <v>55</v>
      </c>
      <c r="E3264" s="5">
        <v>-27489</v>
      </c>
      <c r="F3264" s="3" t="s">
        <v>59</v>
      </c>
      <c r="G3264" s="3" t="s">
        <v>28</v>
      </c>
      <c r="H3264" s="2" t="s">
        <v>29</v>
      </c>
      <c r="I3264" s="2" t="s">
        <v>7994</v>
      </c>
      <c r="J3264" s="3" t="str">
        <f>HYPERLINK("https://www.boe.es/gazeta/dias/1824/09/25/pdfs/GMD-1824-123.pdf#page=4","Abrir facsímil")</f>
        <v>Abrir facsímil</v>
      </c>
      <c r="K3264" s="3" t="s">
        <v>31</v>
      </c>
    </row>
    <row r="3265" spans="1:11" ht="42" customHeight="1">
      <c r="A3265" s="2" t="s">
        <v>7995</v>
      </c>
      <c r="B3265" s="2" t="s">
        <v>7996</v>
      </c>
      <c r="C3265" s="2" t="s">
        <v>54</v>
      </c>
      <c r="D3265" s="2" t="s">
        <v>55</v>
      </c>
      <c r="E3265" s="5">
        <v>-27493</v>
      </c>
      <c r="F3265" s="3" t="s">
        <v>63</v>
      </c>
      <c r="G3265" s="3" t="s">
        <v>64</v>
      </c>
      <c r="H3265" s="2" t="s">
        <v>29</v>
      </c>
      <c r="I3265" s="2" t="s">
        <v>7997</v>
      </c>
      <c r="J3265" s="3" t="str">
        <f>HYPERLINK("https://www.boe.es/gazeta/dias/1824/09/21/pdfs/GMD-1824-121.pdf#page=3","Abrir facsímil")</f>
        <v>Abrir facsímil</v>
      </c>
      <c r="K3265" s="3" t="s">
        <v>31</v>
      </c>
    </row>
    <row r="3266" spans="1:11" ht="42" customHeight="1">
      <c r="A3266" s="2" t="s">
        <v>7998</v>
      </c>
      <c r="B3266" s="2" t="s">
        <v>7999</v>
      </c>
      <c r="C3266" s="2" t="s">
        <v>54</v>
      </c>
      <c r="D3266" s="2" t="s">
        <v>55</v>
      </c>
      <c r="E3266" s="5">
        <v>-27664</v>
      </c>
      <c r="F3266" s="3" t="s">
        <v>7016</v>
      </c>
      <c r="G3266" s="3" t="s">
        <v>28</v>
      </c>
      <c r="H3266" s="2" t="s">
        <v>21</v>
      </c>
      <c r="I3266" s="2" t="s">
        <v>8000</v>
      </c>
      <c r="J3266" s="3" t="str">
        <f>HYPERLINK("https://www.boe.es/gazeta/dias/1824/04/03/pdfs/GMD-1824-44.pdf#page=4","Abrir facsímil")</f>
        <v>Abrir facsímil</v>
      </c>
      <c r="K3266" s="3" t="s">
        <v>23</v>
      </c>
    </row>
    <row r="3267" spans="1:11" ht="42" customHeight="1">
      <c r="A3267" s="2" t="s">
        <v>8001</v>
      </c>
      <c r="B3267" s="2" t="s">
        <v>8002</v>
      </c>
      <c r="C3267" s="2" t="s">
        <v>155</v>
      </c>
      <c r="D3267" s="2" t="s">
        <v>18</v>
      </c>
      <c r="E3267" s="5">
        <v>-27470</v>
      </c>
      <c r="F3267" s="3" t="s">
        <v>89</v>
      </c>
      <c r="G3267" s="3" t="s">
        <v>37</v>
      </c>
      <c r="H3267" s="2" t="s">
        <v>29</v>
      </c>
      <c r="I3267" s="2" t="s">
        <v>8003</v>
      </c>
      <c r="J3267" s="3" t="str">
        <f>HYPERLINK("https://www.boe.es/gazeta/dias/1824/10/14/pdfs/GMD-1824-131.pdf#page=3","Abrir facsímil")</f>
        <v>Abrir facsímil</v>
      </c>
      <c r="K3267" s="3" t="s">
        <v>31</v>
      </c>
    </row>
    <row r="3268" spans="1:11" ht="42" customHeight="1">
      <c r="A3268" s="2" t="s">
        <v>8004</v>
      </c>
      <c r="B3268" s="2" t="s">
        <v>8005</v>
      </c>
      <c r="C3268" s="2" t="s">
        <v>54</v>
      </c>
      <c r="D3268" s="2" t="s">
        <v>55</v>
      </c>
      <c r="E3268" s="5">
        <v>-27454</v>
      </c>
      <c r="F3268" s="3" t="s">
        <v>318</v>
      </c>
      <c r="G3268" s="3" t="s">
        <v>90</v>
      </c>
      <c r="H3268" s="2" t="s">
        <v>29</v>
      </c>
      <c r="I3268" s="2" t="s">
        <v>8006</v>
      </c>
      <c r="J3268" s="3" t="str">
        <f>HYPERLINK("https://www.boe.es/gazeta/dias/1824/10/30/pdfs/GMD-1824-138.pdf#page=2","Abrir facsímil")</f>
        <v>Abrir facsímil</v>
      </c>
      <c r="K3268" s="3" t="s">
        <v>31</v>
      </c>
    </row>
    <row r="3269" spans="1:11" ht="42" customHeight="1">
      <c r="A3269" s="2" t="s">
        <v>8007</v>
      </c>
      <c r="B3269" s="2" t="s">
        <v>8008</v>
      </c>
      <c r="C3269" s="2" t="s">
        <v>54</v>
      </c>
      <c r="D3269" s="2" t="s">
        <v>55</v>
      </c>
      <c r="E3269" s="5">
        <v>-27409</v>
      </c>
      <c r="F3269" s="3" t="s">
        <v>85</v>
      </c>
      <c r="G3269" s="3" t="s">
        <v>28</v>
      </c>
      <c r="H3269" s="2" t="s">
        <v>29</v>
      </c>
      <c r="I3269" s="2" t="s">
        <v>8009</v>
      </c>
      <c r="J3269" s="3" t="str">
        <f>HYPERLINK("https://www.boe.es/gazeta/dias/1824/12/14/pdfs/GMD-1824-157.pdf#page=4","Abrir facsímil")</f>
        <v>Abrir facsímil</v>
      </c>
      <c r="K3269" s="3" t="s">
        <v>31</v>
      </c>
    </row>
    <row r="3270" spans="1:11" ht="42" customHeight="1">
      <c r="A3270" s="2" t="s">
        <v>8010</v>
      </c>
      <c r="B3270" s="2" t="s">
        <v>8010</v>
      </c>
      <c r="C3270" s="2" t="s">
        <v>54</v>
      </c>
      <c r="D3270" s="2" t="s">
        <v>55</v>
      </c>
      <c r="E3270" s="5">
        <v>-27514</v>
      </c>
      <c r="F3270" s="3" t="s">
        <v>1044</v>
      </c>
      <c r="G3270" s="3" t="s">
        <v>37</v>
      </c>
      <c r="H3270" s="2" t="s">
        <v>29</v>
      </c>
      <c r="I3270" s="2" t="s">
        <v>8011</v>
      </c>
      <c r="J3270" s="3" t="str">
        <f>HYPERLINK("https://www.boe.es/gazeta/dias/1824/08/31/pdfs/GMD-1824-112.pdf#page=3","Abrir facsímil")</f>
        <v>Abrir facsímil</v>
      </c>
      <c r="K3270" s="3" t="s">
        <v>31</v>
      </c>
    </row>
    <row r="3271" spans="1:11" ht="42" customHeight="1">
      <c r="A3271" s="2" t="s">
        <v>8012</v>
      </c>
      <c r="B3271" s="2" t="s">
        <v>8013</v>
      </c>
      <c r="C3271" s="2" t="s">
        <v>54</v>
      </c>
      <c r="D3271" s="2" t="s">
        <v>55</v>
      </c>
      <c r="E3271" s="5">
        <v>-27622</v>
      </c>
      <c r="F3271" s="3" t="s">
        <v>2440</v>
      </c>
      <c r="G3271" s="3" t="s">
        <v>37</v>
      </c>
      <c r="H3271" s="2" t="s">
        <v>29</v>
      </c>
      <c r="I3271" s="2" t="s">
        <v>8014</v>
      </c>
      <c r="J3271" s="3" t="str">
        <f>HYPERLINK("https://www.boe.es/gazeta/dias/1824/05/15/pdfs/GMD-1824-62.pdf#page=3","Abrir facsímil")</f>
        <v>Abrir facsímil</v>
      </c>
      <c r="K3271" s="3" t="s">
        <v>31</v>
      </c>
    </row>
    <row r="3272" spans="1:11" ht="42" customHeight="1">
      <c r="A3272" s="2" t="s">
        <v>8015</v>
      </c>
      <c r="B3272" s="2" t="s">
        <v>8016</v>
      </c>
      <c r="C3272" s="2" t="s">
        <v>54</v>
      </c>
      <c r="D3272" s="2" t="s">
        <v>55</v>
      </c>
      <c r="E3272" s="5">
        <v>-27409</v>
      </c>
      <c r="F3272" s="3" t="s">
        <v>85</v>
      </c>
      <c r="G3272" s="3" t="s">
        <v>28</v>
      </c>
      <c r="H3272" s="2" t="s">
        <v>29</v>
      </c>
      <c r="I3272" s="2" t="s">
        <v>8017</v>
      </c>
      <c r="J3272" s="3" t="str">
        <f>HYPERLINK("https://www.boe.es/gazeta/dias/1824/12/14/pdfs/GMD-1824-157.pdf#page=4","Abrir facsímil")</f>
        <v>Abrir facsímil</v>
      </c>
      <c r="K3272" s="3" t="s">
        <v>31</v>
      </c>
    </row>
    <row r="3273" spans="1:11" ht="42" customHeight="1">
      <c r="A3273" s="2" t="s">
        <v>8018</v>
      </c>
      <c r="B3273" s="2" t="s">
        <v>8019</v>
      </c>
      <c r="C3273" s="2" t="s">
        <v>54</v>
      </c>
      <c r="D3273" s="2" t="s">
        <v>55</v>
      </c>
      <c r="E3273" s="5">
        <v>-27442</v>
      </c>
      <c r="F3273" s="3" t="s">
        <v>1063</v>
      </c>
      <c r="G3273" s="3" t="s">
        <v>28</v>
      </c>
      <c r="H3273" s="2" t="s">
        <v>29</v>
      </c>
      <c r="I3273" s="2" t="s">
        <v>8020</v>
      </c>
      <c r="J3273" s="3" t="str">
        <f>HYPERLINK("https://www.boe.es/gazeta/dias/1824/11/11/pdfs/GMD-1824-143.pdf#page=4","Abrir facsímil")</f>
        <v>Abrir facsímil</v>
      </c>
      <c r="K3273" s="3" t="s">
        <v>31</v>
      </c>
    </row>
    <row r="3274" spans="1:11" ht="42" customHeight="1">
      <c r="A3274" s="2" t="s">
        <v>8021</v>
      </c>
      <c r="B3274" s="2" t="s">
        <v>8022</v>
      </c>
      <c r="C3274" s="2" t="s">
        <v>54</v>
      </c>
      <c r="D3274" s="2" t="s">
        <v>55</v>
      </c>
      <c r="E3274" s="5">
        <v>-27414</v>
      </c>
      <c r="F3274" s="3" t="s">
        <v>179</v>
      </c>
      <c r="G3274" s="3" t="s">
        <v>37</v>
      </c>
      <c r="H3274" s="2" t="s">
        <v>29</v>
      </c>
      <c r="I3274" s="2" t="s">
        <v>8023</v>
      </c>
      <c r="J3274" s="3" t="str">
        <f>HYPERLINK("https://www.boe.es/gazeta/dias/1824/12/09/pdfs/GMD-1824-155.pdf#page=3","Abrir facsímil")</f>
        <v>Abrir facsímil</v>
      </c>
      <c r="K3274" s="3" t="s">
        <v>31</v>
      </c>
    </row>
    <row r="3275" spans="1:11" ht="42" customHeight="1">
      <c r="A3275" s="2" t="s">
        <v>8024</v>
      </c>
      <c r="B3275" s="2" t="s">
        <v>8025</v>
      </c>
      <c r="C3275" s="2" t="s">
        <v>26</v>
      </c>
      <c r="D3275" s="2" t="s">
        <v>18</v>
      </c>
      <c r="E3275" s="5">
        <v>-27440</v>
      </c>
      <c r="F3275" s="3" t="s">
        <v>127</v>
      </c>
      <c r="G3275" s="3" t="s">
        <v>128</v>
      </c>
      <c r="H3275" s="2" t="s">
        <v>29</v>
      </c>
      <c r="I3275" s="2" t="s">
        <v>8026</v>
      </c>
      <c r="J3275" s="3" t="str">
        <f>HYPERLINK("https://www.boe.es/gazeta/dias/1824/11/13/pdfs/GMD-1824-144.pdf#page=3","Abrir facsímil")</f>
        <v>Abrir facsímil</v>
      </c>
      <c r="K3275" s="3" t="s">
        <v>31</v>
      </c>
    </row>
    <row r="3276" spans="1:11" ht="42" customHeight="1">
      <c r="A3276" s="2" t="s">
        <v>8027</v>
      </c>
      <c r="B3276" s="2" t="s">
        <v>8028</v>
      </c>
      <c r="C3276" s="2" t="s">
        <v>301</v>
      </c>
      <c r="D3276" s="2" t="s">
        <v>18</v>
      </c>
      <c r="E3276" s="5">
        <v>-27470</v>
      </c>
      <c r="F3276" s="3" t="s">
        <v>89</v>
      </c>
      <c r="G3276" s="3" t="s">
        <v>37</v>
      </c>
      <c r="H3276" s="2" t="s">
        <v>29</v>
      </c>
      <c r="I3276" s="2" t="s">
        <v>8029</v>
      </c>
      <c r="J3276" s="3" t="str">
        <f>HYPERLINK("https://www.boe.es/gazeta/dias/1824/10/14/pdfs/GMD-1824-131.pdf#page=3","Abrir facsímil")</f>
        <v>Abrir facsímil</v>
      </c>
      <c r="K3276" s="3" t="s">
        <v>31</v>
      </c>
    </row>
    <row r="3277" spans="1:11" ht="42" customHeight="1">
      <c r="A3277" s="2" t="s">
        <v>8030</v>
      </c>
      <c r="B3277" s="2" t="s">
        <v>8031</v>
      </c>
      <c r="C3277" s="2" t="s">
        <v>54</v>
      </c>
      <c r="D3277" s="2" t="s">
        <v>55</v>
      </c>
      <c r="E3277" s="5">
        <v>-27524</v>
      </c>
      <c r="F3277" s="3" t="s">
        <v>887</v>
      </c>
      <c r="G3277" s="3" t="s">
        <v>28</v>
      </c>
      <c r="H3277" s="2" t="s">
        <v>29</v>
      </c>
      <c r="I3277" s="2" t="s">
        <v>8032</v>
      </c>
      <c r="J3277" s="3" t="str">
        <f>HYPERLINK("https://www.boe.es/gazeta/dias/1824/08/21/pdfs/GMD-1824-105.pdf#page=4","Abrir facsímil")</f>
        <v>Abrir facsímil</v>
      </c>
      <c r="K3277" s="3" t="s">
        <v>31</v>
      </c>
    </row>
    <row r="3278" spans="1:11" ht="42" customHeight="1">
      <c r="A3278" s="2" t="s">
        <v>8033</v>
      </c>
      <c r="B3278" s="2" t="s">
        <v>8034</v>
      </c>
      <c r="C3278" s="2" t="s">
        <v>72</v>
      </c>
      <c r="D3278" s="2" t="s">
        <v>18</v>
      </c>
      <c r="E3278" s="5">
        <v>-27633</v>
      </c>
      <c r="F3278" s="3" t="s">
        <v>27</v>
      </c>
      <c r="G3278" s="3" t="s">
        <v>28</v>
      </c>
      <c r="H3278" s="2" t="s">
        <v>29</v>
      </c>
      <c r="I3278" s="2" t="s">
        <v>8035</v>
      </c>
      <c r="J3278" s="3" t="str">
        <f>HYPERLINK("https://www.boe.es/gazeta/dias/1824/05/04/pdfs/GMD-1824-57.pdf#page=4","Abrir facsímil")</f>
        <v>Abrir facsímil</v>
      </c>
      <c r="K3278" s="3" t="s">
        <v>31</v>
      </c>
    </row>
    <row r="3279" spans="1:11" ht="42" customHeight="1">
      <c r="A3279" s="2" t="s">
        <v>8036</v>
      </c>
      <c r="B3279" s="2" t="s">
        <v>8037</v>
      </c>
      <c r="C3279" s="2" t="s">
        <v>54</v>
      </c>
      <c r="D3279" s="2" t="s">
        <v>55</v>
      </c>
      <c r="E3279" s="5">
        <v>-27647</v>
      </c>
      <c r="F3279" s="3" t="s">
        <v>498</v>
      </c>
      <c r="G3279" s="3" t="s">
        <v>104</v>
      </c>
      <c r="H3279" s="2" t="s">
        <v>29</v>
      </c>
      <c r="I3279" s="2" t="s">
        <v>8038</v>
      </c>
      <c r="J3279" s="3" t="str">
        <f>HYPERLINK("https://www.boe.es/gazeta/dias/1824/04/20/pdfs/GMD-1824-51.pdf#page=1","Abrir facsímil")</f>
        <v>Abrir facsímil</v>
      </c>
      <c r="K3279" s="3" t="s">
        <v>31</v>
      </c>
    </row>
    <row r="3280" spans="1:11" ht="42" customHeight="1">
      <c r="A3280" s="2" t="s">
        <v>8039</v>
      </c>
      <c r="B3280" s="2" t="s">
        <v>8040</v>
      </c>
      <c r="C3280" s="2" t="s">
        <v>54</v>
      </c>
      <c r="D3280" s="2" t="s">
        <v>55</v>
      </c>
      <c r="E3280" s="5">
        <v>-27405</v>
      </c>
      <c r="F3280" s="3" t="s">
        <v>165</v>
      </c>
      <c r="G3280" s="3" t="s">
        <v>28</v>
      </c>
      <c r="H3280" s="2" t="s">
        <v>29</v>
      </c>
      <c r="I3280" s="2" t="s">
        <v>8041</v>
      </c>
      <c r="J3280" s="3" t="str">
        <f>HYPERLINK("https://www.boe.es/gazeta/dias/1824/12/18/pdfs/GMD-1824-159.pdf#page=4","Abrir facsímil")</f>
        <v>Abrir facsímil</v>
      </c>
      <c r="K3280" s="3" t="s">
        <v>31</v>
      </c>
    </row>
    <row r="3281" spans="1:11" ht="42" customHeight="1">
      <c r="A3281" s="2" t="s">
        <v>8042</v>
      </c>
      <c r="B3281" s="2" t="s">
        <v>8042</v>
      </c>
      <c r="C3281" s="2" t="s">
        <v>26</v>
      </c>
      <c r="D3281" s="2" t="s">
        <v>18</v>
      </c>
      <c r="E3281" s="5">
        <v>-27650</v>
      </c>
      <c r="F3281" s="3" t="s">
        <v>237</v>
      </c>
      <c r="G3281" s="3" t="s">
        <v>28</v>
      </c>
      <c r="H3281" s="2" t="s">
        <v>29</v>
      </c>
      <c r="I3281" s="2" t="s">
        <v>8043</v>
      </c>
      <c r="J3281" s="3" t="str">
        <f>HYPERLINK("https://www.boe.es/gazeta/dias/1824/04/17/pdfs/GMD-1824-50.pdf#page=4","Abrir facsímil")</f>
        <v>Abrir facsímil</v>
      </c>
      <c r="K3281" s="3" t="s">
        <v>31</v>
      </c>
    </row>
    <row r="3282" spans="1:11" ht="42" customHeight="1">
      <c r="A3282" s="2" t="s">
        <v>8042</v>
      </c>
      <c r="B3282" s="2" t="s">
        <v>8042</v>
      </c>
      <c r="C3282" s="2" t="s">
        <v>72</v>
      </c>
      <c r="D3282" s="2" t="s">
        <v>18</v>
      </c>
      <c r="E3282" s="5">
        <v>-27454</v>
      </c>
      <c r="F3282" s="3" t="s">
        <v>318</v>
      </c>
      <c r="G3282" s="3" t="s">
        <v>37</v>
      </c>
      <c r="H3282" s="2" t="s">
        <v>29</v>
      </c>
      <c r="I3282" s="2" t="s">
        <v>8044</v>
      </c>
      <c r="J3282" s="3" t="str">
        <f>HYPERLINK("https://www.boe.es/gazeta/dias/1824/10/30/pdfs/GMD-1824-138.pdf#page=3","Abrir facsímil")</f>
        <v>Abrir facsímil</v>
      </c>
      <c r="K3282" s="3" t="s">
        <v>31</v>
      </c>
    </row>
    <row r="3283" spans="1:11" ht="42" customHeight="1">
      <c r="A3283" s="2" t="s">
        <v>8042</v>
      </c>
      <c r="B3283" s="2" t="s">
        <v>8042</v>
      </c>
      <c r="C3283" s="2" t="s">
        <v>54</v>
      </c>
      <c r="D3283" s="2" t="s">
        <v>55</v>
      </c>
      <c r="E3283" s="5">
        <v>-27407</v>
      </c>
      <c r="F3283" s="3" t="s">
        <v>254</v>
      </c>
      <c r="G3283" s="3" t="s">
        <v>37</v>
      </c>
      <c r="H3283" s="2" t="s">
        <v>29</v>
      </c>
      <c r="I3283" s="2" t="s">
        <v>8045</v>
      </c>
      <c r="J3283" s="3" t="str">
        <f>HYPERLINK("https://www.boe.es/gazeta/dias/1824/12/16/pdfs/GMD-1824-158.pdf#page=3","Abrir facsímil")</f>
        <v>Abrir facsímil</v>
      </c>
      <c r="K3283" s="3" t="s">
        <v>31</v>
      </c>
    </row>
    <row r="3284" spans="1:11" ht="42" customHeight="1">
      <c r="A3284" s="2" t="s">
        <v>8046</v>
      </c>
      <c r="B3284" s="2" t="s">
        <v>8047</v>
      </c>
      <c r="C3284" s="2" t="s">
        <v>26</v>
      </c>
      <c r="D3284" s="2" t="s">
        <v>18</v>
      </c>
      <c r="E3284" s="5">
        <v>-27442</v>
      </c>
      <c r="F3284" s="3" t="s">
        <v>1063</v>
      </c>
      <c r="G3284" s="3" t="s">
        <v>28</v>
      </c>
      <c r="H3284" s="2" t="s">
        <v>29</v>
      </c>
      <c r="I3284" s="2" t="s">
        <v>8048</v>
      </c>
      <c r="J3284" s="3" t="str">
        <f>HYPERLINK("https://www.boe.es/gazeta/dias/1824/11/11/pdfs/GMD-1824-143.pdf#page=4","Abrir facsímil")</f>
        <v>Abrir facsímil</v>
      </c>
      <c r="K3284" s="3" t="s">
        <v>31</v>
      </c>
    </row>
    <row r="3285" spans="1:11" ht="42" customHeight="1">
      <c r="A3285" s="2" t="s">
        <v>8049</v>
      </c>
      <c r="B3285" s="2" t="s">
        <v>8050</v>
      </c>
      <c r="C3285" s="2" t="s">
        <v>54</v>
      </c>
      <c r="D3285" s="2" t="s">
        <v>55</v>
      </c>
      <c r="E3285" s="5">
        <v>-27493</v>
      </c>
      <c r="F3285" s="3" t="s">
        <v>63</v>
      </c>
      <c r="G3285" s="3" t="s">
        <v>64</v>
      </c>
      <c r="H3285" s="2" t="s">
        <v>29</v>
      </c>
      <c r="I3285" s="2" t="s">
        <v>8051</v>
      </c>
      <c r="J3285" s="3" t="str">
        <f>HYPERLINK("https://www.boe.es/gazeta/dias/1824/09/21/pdfs/GMD-1824-121.pdf#page=3","Abrir facsímil")</f>
        <v>Abrir facsímil</v>
      </c>
      <c r="K3285" s="3" t="s">
        <v>31</v>
      </c>
    </row>
    <row r="3286" spans="1:11" ht="42" customHeight="1">
      <c r="A3286" s="2" t="s">
        <v>8052</v>
      </c>
      <c r="B3286" s="2" t="s">
        <v>8053</v>
      </c>
      <c r="C3286" s="2" t="s">
        <v>17</v>
      </c>
      <c r="D3286" s="2" t="s">
        <v>18</v>
      </c>
      <c r="E3286" s="5">
        <v>-27409</v>
      </c>
      <c r="F3286" s="3" t="s">
        <v>85</v>
      </c>
      <c r="G3286" s="3" t="s">
        <v>28</v>
      </c>
      <c r="H3286" s="2" t="s">
        <v>29</v>
      </c>
      <c r="I3286" s="2" t="s">
        <v>8054</v>
      </c>
      <c r="J3286" s="3" t="str">
        <f>HYPERLINK("https://www.boe.es/gazeta/dias/1824/12/14/pdfs/GMD-1824-157.pdf#page=4","Abrir facsímil")</f>
        <v>Abrir facsímil</v>
      </c>
      <c r="K3286" s="3" t="s">
        <v>31</v>
      </c>
    </row>
    <row r="3287" spans="1:11" ht="42" customHeight="1">
      <c r="A3287" s="2" t="s">
        <v>8055</v>
      </c>
      <c r="B3287" s="2" t="s">
        <v>8056</v>
      </c>
      <c r="C3287" s="2" t="s">
        <v>26</v>
      </c>
      <c r="D3287" s="2" t="s">
        <v>18</v>
      </c>
      <c r="E3287" s="5">
        <v>-27650</v>
      </c>
      <c r="F3287" s="3" t="s">
        <v>237</v>
      </c>
      <c r="G3287" s="3" t="s">
        <v>28</v>
      </c>
      <c r="H3287" s="2" t="s">
        <v>29</v>
      </c>
      <c r="I3287" s="2" t="s">
        <v>8057</v>
      </c>
      <c r="J3287" s="3" t="str">
        <f>HYPERLINK("https://www.boe.es/gazeta/dias/1824/04/17/pdfs/GMD-1824-50.pdf#page=4","Abrir facsímil")</f>
        <v>Abrir facsímil</v>
      </c>
      <c r="K3287" s="3" t="s">
        <v>31</v>
      </c>
    </row>
    <row r="3288" spans="1:11" ht="42" customHeight="1">
      <c r="A3288" s="2" t="s">
        <v>8058</v>
      </c>
      <c r="B3288" s="2" t="s">
        <v>8059</v>
      </c>
      <c r="C3288" s="2" t="s">
        <v>54</v>
      </c>
      <c r="D3288" s="2" t="s">
        <v>55</v>
      </c>
      <c r="E3288" s="5">
        <v>-27444</v>
      </c>
      <c r="F3288" s="3" t="s">
        <v>1134</v>
      </c>
      <c r="G3288" s="3" t="s">
        <v>28</v>
      </c>
      <c r="H3288" s="2" t="s">
        <v>29</v>
      </c>
      <c r="I3288" s="2" t="s">
        <v>8060</v>
      </c>
      <c r="J3288" s="3" t="str">
        <f>HYPERLINK("https://www.boe.es/gazeta/dias/1824/11/09/pdfs/GMD-1824-142.pdf#page=4","Abrir facsímil")</f>
        <v>Abrir facsímil</v>
      </c>
      <c r="K3288" s="3" t="s">
        <v>31</v>
      </c>
    </row>
    <row r="3289" spans="1:11" ht="42" customHeight="1">
      <c r="A3289" s="2" t="s">
        <v>8061</v>
      </c>
      <c r="B3289" s="2" t="s">
        <v>8062</v>
      </c>
      <c r="C3289" s="2" t="s">
        <v>72</v>
      </c>
      <c r="D3289" s="2" t="s">
        <v>18</v>
      </c>
      <c r="E3289" s="5">
        <v>-27440</v>
      </c>
      <c r="F3289" s="3" t="s">
        <v>127</v>
      </c>
      <c r="G3289" s="3" t="s">
        <v>128</v>
      </c>
      <c r="H3289" s="2" t="s">
        <v>29</v>
      </c>
      <c r="I3289" s="2" t="s">
        <v>8063</v>
      </c>
      <c r="J3289" s="3" t="str">
        <f>HYPERLINK("https://www.boe.es/gazeta/dias/1824/11/13/pdfs/GMD-1824-144.pdf#page=3","Abrir facsímil")</f>
        <v>Abrir facsímil</v>
      </c>
      <c r="K3289" s="3" t="s">
        <v>31</v>
      </c>
    </row>
    <row r="3290" spans="1:11" ht="42" customHeight="1">
      <c r="A3290" s="2" t="s">
        <v>8064</v>
      </c>
      <c r="B3290" s="2" t="s">
        <v>8064</v>
      </c>
      <c r="C3290" s="2" t="s">
        <v>54</v>
      </c>
      <c r="D3290" s="2" t="s">
        <v>55</v>
      </c>
      <c r="E3290" s="5">
        <v>-27755</v>
      </c>
      <c r="F3290" s="3" t="s">
        <v>193</v>
      </c>
      <c r="G3290" s="3" t="s">
        <v>28</v>
      </c>
      <c r="H3290" s="2" t="s">
        <v>29</v>
      </c>
      <c r="I3290" s="2" t="s">
        <v>8065</v>
      </c>
      <c r="J3290" s="3" t="str">
        <f>HYPERLINK("https://www.boe.es/gazeta/dias/1824/01/03/pdfs/GMD-1824-2.pdf#page=4","Abrir facsímil")</f>
        <v>Abrir facsímil</v>
      </c>
      <c r="K3290" s="3" t="s">
        <v>31</v>
      </c>
    </row>
    <row r="3291" spans="1:11" ht="42" customHeight="1">
      <c r="A3291" s="2" t="s">
        <v>8066</v>
      </c>
      <c r="B3291" s="2" t="s">
        <v>8066</v>
      </c>
      <c r="C3291" s="2" t="s">
        <v>54</v>
      </c>
      <c r="D3291" s="2" t="s">
        <v>55</v>
      </c>
      <c r="E3291" s="5">
        <v>-27668</v>
      </c>
      <c r="F3291" s="3" t="s">
        <v>333</v>
      </c>
      <c r="G3291" s="3" t="s">
        <v>28</v>
      </c>
      <c r="H3291" s="2" t="s">
        <v>29</v>
      </c>
      <c r="I3291" s="2" t="s">
        <v>8067</v>
      </c>
      <c r="J3291" s="3" t="str">
        <f>HYPERLINK("https://www.boe.es/gazeta/dias/1824/03/30/pdfs/GMD-1824-42.pdf#page=4","Abrir facsímil")</f>
        <v>Abrir facsímil</v>
      </c>
      <c r="K3291" s="3" t="s">
        <v>31</v>
      </c>
    </row>
    <row r="3292" spans="1:11" ht="42" customHeight="1">
      <c r="A3292" s="2" t="s">
        <v>8068</v>
      </c>
      <c r="B3292" s="2" t="s">
        <v>8068</v>
      </c>
      <c r="C3292" s="2" t="s">
        <v>54</v>
      </c>
      <c r="D3292" s="2" t="s">
        <v>55</v>
      </c>
      <c r="E3292" s="5">
        <v>-27433</v>
      </c>
      <c r="F3292" s="3" t="s">
        <v>742</v>
      </c>
      <c r="G3292" s="3" t="s">
        <v>28</v>
      </c>
      <c r="H3292" s="2" t="s">
        <v>29</v>
      </c>
      <c r="I3292" s="2" t="s">
        <v>8069</v>
      </c>
      <c r="J3292" s="3" t="str">
        <f>HYPERLINK("https://www.boe.es/gazeta/dias/1824/11/20/pdfs/GMD-1824-147.pdf#page=4","Abrir facsímil")</f>
        <v>Abrir facsímil</v>
      </c>
      <c r="K3292" s="3" t="s">
        <v>31</v>
      </c>
    </row>
    <row r="3293" spans="1:11" ht="42" customHeight="1">
      <c r="A3293" s="2" t="s">
        <v>8070</v>
      </c>
      <c r="B3293" s="2" t="s">
        <v>8071</v>
      </c>
      <c r="C3293" s="2" t="s">
        <v>54</v>
      </c>
      <c r="D3293" s="2" t="s">
        <v>55</v>
      </c>
      <c r="E3293" s="5">
        <v>-27629</v>
      </c>
      <c r="F3293" s="3" t="s">
        <v>429</v>
      </c>
      <c r="G3293" s="3" t="s">
        <v>28</v>
      </c>
      <c r="H3293" s="2" t="s">
        <v>21</v>
      </c>
      <c r="I3293" s="2" t="s">
        <v>8072</v>
      </c>
      <c r="J3293" s="3" t="str">
        <f>HYPERLINK("https://www.boe.es/gazeta/dias/1824/05/08/pdfs/GMD-1824-59.pdf#page=4","Abrir facsímil")</f>
        <v>Abrir facsímil</v>
      </c>
      <c r="K3293" s="3" t="s">
        <v>23</v>
      </c>
    </row>
    <row r="3294" spans="1:11" ht="42" customHeight="1">
      <c r="A3294" s="2" t="s">
        <v>8073</v>
      </c>
      <c r="B3294" s="2" t="s">
        <v>8073</v>
      </c>
      <c r="C3294" s="2" t="s">
        <v>54</v>
      </c>
      <c r="D3294" s="2" t="s">
        <v>55</v>
      </c>
      <c r="E3294" s="5">
        <v>-27720</v>
      </c>
      <c r="F3294" s="3" t="s">
        <v>487</v>
      </c>
      <c r="G3294" s="3" t="s">
        <v>37</v>
      </c>
      <c r="H3294" s="2" t="s">
        <v>29</v>
      </c>
      <c r="I3294" s="2" t="s">
        <v>8074</v>
      </c>
      <c r="J3294" s="3" t="str">
        <f>HYPERLINK("https://www.boe.es/gazeta/dias/1824/02/07/pdfs/GMD-1824-18.pdf#page=3","Abrir facsímil")</f>
        <v>Abrir facsímil</v>
      </c>
      <c r="K3294" s="3" t="s">
        <v>31</v>
      </c>
    </row>
    <row r="3295" spans="1:11" ht="42" customHeight="1">
      <c r="A3295" s="2" t="s">
        <v>8073</v>
      </c>
      <c r="B3295" s="2" t="s">
        <v>8073</v>
      </c>
      <c r="C3295" s="2" t="s">
        <v>54</v>
      </c>
      <c r="D3295" s="2" t="s">
        <v>55</v>
      </c>
      <c r="E3295" s="5">
        <v>-27622</v>
      </c>
      <c r="F3295" s="3" t="s">
        <v>2440</v>
      </c>
      <c r="G3295" s="3" t="s">
        <v>90</v>
      </c>
      <c r="H3295" s="2" t="s">
        <v>29</v>
      </c>
      <c r="I3295" s="2" t="s">
        <v>8075</v>
      </c>
      <c r="J3295" s="3" t="str">
        <f>HYPERLINK("https://www.boe.es/gazeta/dias/1824/05/15/pdfs/GMD-1824-62.pdf#page=2","Abrir facsímil")</f>
        <v>Abrir facsímil</v>
      </c>
      <c r="K3295" s="3" t="s">
        <v>31</v>
      </c>
    </row>
    <row r="3296" spans="1:11" ht="42" customHeight="1">
      <c r="A3296" s="2" t="s">
        <v>8073</v>
      </c>
      <c r="B3296" s="2" t="s">
        <v>8073</v>
      </c>
      <c r="C3296" s="2" t="s">
        <v>34</v>
      </c>
      <c r="D3296" s="2" t="s">
        <v>35</v>
      </c>
      <c r="E3296" s="5">
        <v>-27580</v>
      </c>
      <c r="F3296" s="3" t="s">
        <v>231</v>
      </c>
      <c r="G3296" s="3" t="s">
        <v>37</v>
      </c>
      <c r="H3296" s="2" t="s">
        <v>29</v>
      </c>
      <c r="I3296" s="2" t="s">
        <v>8076</v>
      </c>
      <c r="J3296" s="3" t="str">
        <f>HYPERLINK("https://www.boe.es/gazeta/dias/1824/06/26/pdfs/GMD-1824-81.pdf#page=3","Abrir facsímil")</f>
        <v>Abrir facsímil</v>
      </c>
      <c r="K3296" s="3" t="s">
        <v>31</v>
      </c>
    </row>
    <row r="3297" spans="1:11" ht="42" customHeight="1">
      <c r="A3297" s="2" t="s">
        <v>8073</v>
      </c>
      <c r="B3297" s="2" t="s">
        <v>8073</v>
      </c>
      <c r="C3297" s="2" t="s">
        <v>34</v>
      </c>
      <c r="D3297" s="2" t="s">
        <v>35</v>
      </c>
      <c r="E3297" s="5">
        <v>-27554</v>
      </c>
      <c r="F3297" s="3" t="s">
        <v>326</v>
      </c>
      <c r="G3297" s="3" t="s">
        <v>37</v>
      </c>
      <c r="H3297" s="2" t="s">
        <v>29</v>
      </c>
      <c r="I3297" s="2" t="s">
        <v>8077</v>
      </c>
      <c r="J3297" s="3" t="str">
        <f>HYPERLINK("https://www.boe.es/gazeta/dias/1824/07/22/pdfs/GMD-1824-92.pdf#page=3","Abrir facsímil")</f>
        <v>Abrir facsímil</v>
      </c>
      <c r="K3297" s="3" t="s">
        <v>31</v>
      </c>
    </row>
    <row r="3298" spans="1:11" ht="42" customHeight="1">
      <c r="A3298" s="2" t="s">
        <v>8073</v>
      </c>
      <c r="B3298" s="2" t="s">
        <v>8073</v>
      </c>
      <c r="C3298" s="2" t="s">
        <v>54</v>
      </c>
      <c r="D3298" s="2" t="s">
        <v>55</v>
      </c>
      <c r="E3298" s="5">
        <v>-27454</v>
      </c>
      <c r="F3298" s="3" t="s">
        <v>318</v>
      </c>
      <c r="G3298" s="3" t="s">
        <v>37</v>
      </c>
      <c r="H3298" s="2" t="s">
        <v>29</v>
      </c>
      <c r="I3298" s="2" t="s">
        <v>8078</v>
      </c>
      <c r="J3298" s="3" t="str">
        <f>HYPERLINK("https://www.boe.es/gazeta/dias/1824/10/30/pdfs/GMD-1824-138.pdf#page=3","Abrir facsímil")</f>
        <v>Abrir facsímil</v>
      </c>
      <c r="K3298" s="3" t="s">
        <v>31</v>
      </c>
    </row>
    <row r="3299" spans="1:11" ht="42" customHeight="1">
      <c r="A3299" s="2" t="s">
        <v>8079</v>
      </c>
      <c r="B3299" s="2" t="s">
        <v>8079</v>
      </c>
      <c r="C3299" s="2" t="s">
        <v>17</v>
      </c>
      <c r="D3299" s="2" t="s">
        <v>18</v>
      </c>
      <c r="E3299" s="5">
        <v>-27398</v>
      </c>
      <c r="F3299" s="3" t="s">
        <v>387</v>
      </c>
      <c r="G3299" s="3" t="s">
        <v>37</v>
      </c>
      <c r="H3299" s="2" t="s">
        <v>29</v>
      </c>
      <c r="I3299" s="2" t="s">
        <v>8080</v>
      </c>
      <c r="J3299" s="3" t="str">
        <f>HYPERLINK("https://www.boe.es/gazeta/dias/1824/12/25/pdfs/GMD-1824-162.pdf#page=3","Abrir facsímil")</f>
        <v>Abrir facsímil</v>
      </c>
      <c r="K3299" s="3" t="s">
        <v>31</v>
      </c>
    </row>
    <row r="3300" spans="1:11" ht="42" customHeight="1">
      <c r="A3300" s="2" t="s">
        <v>8081</v>
      </c>
      <c r="B3300" s="2" t="s">
        <v>8082</v>
      </c>
      <c r="C3300" s="2" t="s">
        <v>54</v>
      </c>
      <c r="D3300" s="2" t="s">
        <v>55</v>
      </c>
      <c r="E3300" s="5">
        <v>-27708</v>
      </c>
      <c r="F3300" s="3" t="s">
        <v>864</v>
      </c>
      <c r="G3300" s="3" t="s">
        <v>212</v>
      </c>
      <c r="H3300" s="2" t="s">
        <v>29</v>
      </c>
      <c r="I3300" s="2" t="s">
        <v>8083</v>
      </c>
      <c r="J3300" s="3" t="str">
        <f>HYPERLINK("https://www.boe.es/gazeta/dias/1824/02/19/pdfs/GMD-1824-23.pdf#page=6","Abrir facsímil")</f>
        <v>Abrir facsímil</v>
      </c>
      <c r="K3300" s="3" t="s">
        <v>31</v>
      </c>
    </row>
    <row r="3301" spans="1:11" ht="42" customHeight="1">
      <c r="A3301" s="2" t="s">
        <v>8084</v>
      </c>
      <c r="B3301" s="2" t="s">
        <v>8085</v>
      </c>
      <c r="C3301" s="2" t="s">
        <v>54</v>
      </c>
      <c r="D3301" s="2" t="s">
        <v>55</v>
      </c>
      <c r="E3301" s="5">
        <v>-27706</v>
      </c>
      <c r="F3301" s="3" t="s">
        <v>211</v>
      </c>
      <c r="G3301" s="3" t="s">
        <v>212</v>
      </c>
      <c r="H3301" s="2" t="s">
        <v>29</v>
      </c>
      <c r="I3301" s="2" t="s">
        <v>8086</v>
      </c>
      <c r="J3301" s="3" t="str">
        <f>HYPERLINK("https://www.boe.es/gazeta/dias/1824/02/21/pdfs/GMD-1824-24.pdf#page=6","Abrir facsímil")</f>
        <v>Abrir facsímil</v>
      </c>
      <c r="K3301" s="3" t="s">
        <v>31</v>
      </c>
    </row>
    <row r="3302" spans="1:11" ht="42" customHeight="1">
      <c r="A3302" s="2" t="s">
        <v>8087</v>
      </c>
      <c r="B3302" s="2" t="s">
        <v>8087</v>
      </c>
      <c r="C3302" s="2" t="s">
        <v>54</v>
      </c>
      <c r="D3302" s="2" t="s">
        <v>55</v>
      </c>
      <c r="E3302" s="5">
        <v>-27440</v>
      </c>
      <c r="F3302" s="3" t="s">
        <v>127</v>
      </c>
      <c r="G3302" s="3" t="s">
        <v>90</v>
      </c>
      <c r="H3302" s="2" t="s">
        <v>29</v>
      </c>
      <c r="I3302" s="2" t="s">
        <v>8088</v>
      </c>
      <c r="J3302" s="3" t="str">
        <f>HYPERLINK("https://www.boe.es/gazeta/dias/1824/11/13/pdfs/GMD-1824-144.pdf#page=2","Abrir facsímil")</f>
        <v>Abrir facsímil</v>
      </c>
      <c r="K3302" s="3" t="s">
        <v>31</v>
      </c>
    </row>
    <row r="3303" spans="1:11" ht="42" customHeight="1">
      <c r="A3303" s="2" t="s">
        <v>8089</v>
      </c>
      <c r="B3303" s="2" t="s">
        <v>8090</v>
      </c>
      <c r="C3303" s="2" t="s">
        <v>34</v>
      </c>
      <c r="D3303" s="2" t="s">
        <v>35</v>
      </c>
      <c r="E3303" s="5">
        <v>-27454</v>
      </c>
      <c r="F3303" s="3" t="s">
        <v>318</v>
      </c>
      <c r="G3303" s="3" t="s">
        <v>90</v>
      </c>
      <c r="H3303" s="2" t="s">
        <v>29</v>
      </c>
      <c r="I3303" s="2" t="s">
        <v>8091</v>
      </c>
      <c r="J3303" s="3" t="str">
        <f>HYPERLINK("https://www.boe.es/gazeta/dias/1824/10/30/pdfs/GMD-1824-138.pdf#page=2","Abrir facsímil")</f>
        <v>Abrir facsímil</v>
      </c>
      <c r="K3303" s="3" t="s">
        <v>31</v>
      </c>
    </row>
    <row r="3304" spans="1:11" ht="42" customHeight="1">
      <c r="A3304" s="2" t="s">
        <v>8092</v>
      </c>
      <c r="B3304" s="2" t="s">
        <v>8093</v>
      </c>
      <c r="C3304" s="2" t="s">
        <v>54</v>
      </c>
      <c r="D3304" s="2" t="s">
        <v>55</v>
      </c>
      <c r="E3304" s="5">
        <v>-27727</v>
      </c>
      <c r="F3304" s="3" t="s">
        <v>452</v>
      </c>
      <c r="G3304" s="3" t="s">
        <v>28</v>
      </c>
      <c r="H3304" s="2" t="s">
        <v>29</v>
      </c>
      <c r="I3304" s="2" t="s">
        <v>8094</v>
      </c>
      <c r="J3304" s="3" t="str">
        <f>HYPERLINK("https://www.boe.es/gazeta/dias/1824/01/31/pdfs/GMD-1824-14.pdf#page=4","Abrir facsímil")</f>
        <v>Abrir facsímil</v>
      </c>
      <c r="K3304" s="3" t="s">
        <v>31</v>
      </c>
    </row>
    <row r="3305" spans="1:11" ht="42" customHeight="1">
      <c r="A3305" s="2" t="s">
        <v>8095</v>
      </c>
      <c r="B3305" s="2" t="s">
        <v>8096</v>
      </c>
      <c r="C3305" s="2" t="s">
        <v>54</v>
      </c>
      <c r="D3305" s="2" t="s">
        <v>55</v>
      </c>
      <c r="E3305" s="5">
        <v>-27517</v>
      </c>
      <c r="F3305" s="3" t="s">
        <v>173</v>
      </c>
      <c r="G3305" s="3" t="s">
        <v>28</v>
      </c>
      <c r="H3305" s="2" t="s">
        <v>29</v>
      </c>
      <c r="I3305" s="2" t="s">
        <v>8097</v>
      </c>
      <c r="J3305" s="3" t="str">
        <f>HYPERLINK("https://www.boe.es/gazeta/dias/1824/08/28/pdfs/GMD-1824-110.pdf#page=4","Abrir facsímil")</f>
        <v>Abrir facsímil</v>
      </c>
      <c r="K3305" s="3" t="s">
        <v>31</v>
      </c>
    </row>
    <row r="3306" spans="1:11" ht="42" customHeight="1">
      <c r="A3306" s="2" t="s">
        <v>8098</v>
      </c>
      <c r="B3306" s="2" t="s">
        <v>8099</v>
      </c>
      <c r="C3306" s="2" t="s">
        <v>54</v>
      </c>
      <c r="D3306" s="2" t="s">
        <v>55</v>
      </c>
      <c r="E3306" s="5">
        <v>-27416</v>
      </c>
      <c r="F3306" s="3" t="s">
        <v>115</v>
      </c>
      <c r="G3306" s="3" t="s">
        <v>37</v>
      </c>
      <c r="H3306" s="2" t="s">
        <v>29</v>
      </c>
      <c r="I3306" s="2" t="s">
        <v>8100</v>
      </c>
      <c r="J3306" s="3" t="str">
        <f>HYPERLINK("https://www.boe.es/gazeta/dias/1824/12/07/pdfs/GMD-1824-154.pdf#page=3","Abrir facsímil")</f>
        <v>Abrir facsímil</v>
      </c>
      <c r="K3306" s="3" t="s">
        <v>31</v>
      </c>
    </row>
    <row r="3307" spans="1:11" ht="42" customHeight="1">
      <c r="A3307" s="2" t="s">
        <v>8101</v>
      </c>
      <c r="B3307" s="2" t="s">
        <v>8102</v>
      </c>
      <c r="C3307" s="2" t="s">
        <v>155</v>
      </c>
      <c r="D3307" s="2" t="s">
        <v>18</v>
      </c>
      <c r="E3307" s="5">
        <v>-27685</v>
      </c>
      <c r="F3307" s="3" t="s">
        <v>50</v>
      </c>
      <c r="G3307" s="3" t="s">
        <v>28</v>
      </c>
      <c r="H3307" s="2" t="s">
        <v>21</v>
      </c>
      <c r="I3307" s="2" t="s">
        <v>8103</v>
      </c>
      <c r="J3307" s="3" t="str">
        <f>HYPERLINK("https://www.boe.es/gazeta/dias/1824/03/13/pdfs/GMD-1824-33.pdf#page=4","Abrir facsímil")</f>
        <v>Abrir facsímil</v>
      </c>
      <c r="K3307" s="3" t="s">
        <v>23</v>
      </c>
    </row>
    <row r="3308" spans="1:11" ht="42" customHeight="1">
      <c r="A3308" s="2" t="s">
        <v>8104</v>
      </c>
      <c r="B3308" s="2" t="s">
        <v>8105</v>
      </c>
      <c r="C3308" s="2" t="s">
        <v>54</v>
      </c>
      <c r="D3308" s="2" t="s">
        <v>55</v>
      </c>
      <c r="E3308" s="5">
        <v>-27409</v>
      </c>
      <c r="F3308" s="3" t="s">
        <v>85</v>
      </c>
      <c r="G3308" s="3" t="s">
        <v>28</v>
      </c>
      <c r="H3308" s="2" t="s">
        <v>29</v>
      </c>
      <c r="I3308" s="2" t="s">
        <v>8106</v>
      </c>
      <c r="J3308" s="3" t="str">
        <f>HYPERLINK("https://www.boe.es/gazeta/dias/1824/12/14/pdfs/GMD-1824-157.pdf#page=4","Abrir facsímil")</f>
        <v>Abrir facsímil</v>
      </c>
      <c r="K3308" s="3" t="s">
        <v>31</v>
      </c>
    </row>
    <row r="3309" spans="1:11" ht="42" customHeight="1">
      <c r="A3309" s="2" t="s">
        <v>8107</v>
      </c>
      <c r="B3309" s="2" t="s">
        <v>8108</v>
      </c>
      <c r="C3309" s="2" t="s">
        <v>54</v>
      </c>
      <c r="D3309" s="2" t="s">
        <v>55</v>
      </c>
      <c r="E3309" s="5">
        <v>-27500</v>
      </c>
      <c r="F3309" s="3" t="s">
        <v>1015</v>
      </c>
      <c r="G3309" s="3" t="s">
        <v>37</v>
      </c>
      <c r="H3309" s="2" t="s">
        <v>29</v>
      </c>
      <c r="I3309" s="2" t="s">
        <v>8109</v>
      </c>
      <c r="J3309" s="3" t="str">
        <f>HYPERLINK("https://www.boe.es/gazeta/dias/1824/09/14/pdfs/GMD-1824-118.pdf#page=3","Abrir facsímil")</f>
        <v>Abrir facsímil</v>
      </c>
      <c r="K3309" s="3" t="s">
        <v>31</v>
      </c>
    </row>
    <row r="3310" spans="1:11" ht="42" customHeight="1">
      <c r="A3310" s="2" t="s">
        <v>8110</v>
      </c>
      <c r="B3310" s="2" t="s">
        <v>8111</v>
      </c>
      <c r="C3310" s="2" t="s">
        <v>54</v>
      </c>
      <c r="D3310" s="2" t="s">
        <v>55</v>
      </c>
      <c r="E3310" s="5">
        <v>-27426</v>
      </c>
      <c r="F3310" s="3" t="s">
        <v>244</v>
      </c>
      <c r="G3310" s="3" t="s">
        <v>28</v>
      </c>
      <c r="H3310" s="2" t="s">
        <v>21</v>
      </c>
      <c r="I3310" s="2" t="s">
        <v>8112</v>
      </c>
      <c r="J3310" s="3" t="str">
        <f>HYPERLINK("https://www.boe.es/gazeta/dias/1824/11/27/pdfs/GMD-1824-150.pdf#page=4","Abrir facsímil")</f>
        <v>Abrir facsímil</v>
      </c>
      <c r="K3310" s="3" t="s">
        <v>23</v>
      </c>
    </row>
    <row r="3311" spans="1:11" ht="42" customHeight="1">
      <c r="A3311" s="2" t="s">
        <v>8113</v>
      </c>
      <c r="B3311" s="2" t="s">
        <v>8114</v>
      </c>
      <c r="C3311" s="2" t="s">
        <v>54</v>
      </c>
      <c r="D3311" s="2" t="s">
        <v>55</v>
      </c>
      <c r="E3311" s="5">
        <v>-27400</v>
      </c>
      <c r="F3311" s="3" t="s">
        <v>108</v>
      </c>
      <c r="G3311" s="3" t="s">
        <v>28</v>
      </c>
      <c r="H3311" s="2" t="s">
        <v>29</v>
      </c>
      <c r="I3311" s="2" t="s">
        <v>8115</v>
      </c>
      <c r="J3311" s="3" t="str">
        <f>HYPERLINK("https://www.boe.es/gazeta/dias/1824/12/23/pdfs/GMD-1824-161.pdf#page=4","Abrir facsímil")</f>
        <v>Abrir facsímil</v>
      </c>
      <c r="K3311" s="3" t="s">
        <v>31</v>
      </c>
    </row>
    <row r="3312" spans="1:11" ht="42" customHeight="1">
      <c r="A3312" s="2" t="s">
        <v>8116</v>
      </c>
      <c r="B3312" s="2" t="s">
        <v>8117</v>
      </c>
      <c r="C3312" s="2" t="s">
        <v>49</v>
      </c>
      <c r="D3312" s="2" t="s">
        <v>18</v>
      </c>
      <c r="E3312" s="5">
        <v>-27428</v>
      </c>
      <c r="F3312" s="3" t="s">
        <v>81</v>
      </c>
      <c r="G3312" s="3" t="s">
        <v>37</v>
      </c>
      <c r="H3312" s="2" t="s">
        <v>29</v>
      </c>
      <c r="I3312" s="2" t="s">
        <v>8118</v>
      </c>
      <c r="J3312" s="3" t="str">
        <f>HYPERLINK("https://www.boe.es/gazeta/dias/1824/11/25/pdfs/GMD-1824-149.pdf#page=3","Abrir facsímil")</f>
        <v>Abrir facsímil</v>
      </c>
      <c r="K3312" s="3" t="s">
        <v>31</v>
      </c>
    </row>
    <row r="3313" spans="1:11" ht="42" customHeight="1">
      <c r="A3313" s="2" t="s">
        <v>8119</v>
      </c>
      <c r="B3313" s="2" t="s">
        <v>8120</v>
      </c>
      <c r="C3313" s="2" t="s">
        <v>54</v>
      </c>
      <c r="D3313" s="2" t="s">
        <v>55</v>
      </c>
      <c r="E3313" s="5">
        <v>-27393</v>
      </c>
      <c r="F3313" s="3" t="s">
        <v>148</v>
      </c>
      <c r="G3313" s="3" t="s">
        <v>37</v>
      </c>
      <c r="H3313" s="2" t="s">
        <v>29</v>
      </c>
      <c r="I3313" s="2" t="s">
        <v>8121</v>
      </c>
      <c r="J3313" s="3" t="str">
        <f>HYPERLINK("https://www.boe.es/gazeta/dias/1824/12/30/pdfs/GMD-1824-164.pdf#page=3","Abrir facsímil")</f>
        <v>Abrir facsímil</v>
      </c>
      <c r="K3313" s="3" t="s">
        <v>31</v>
      </c>
    </row>
    <row r="3314" spans="1:11" ht="42" customHeight="1">
      <c r="A3314" s="2" t="s">
        <v>8122</v>
      </c>
      <c r="B3314" s="2" t="s">
        <v>8123</v>
      </c>
      <c r="C3314" s="2" t="s">
        <v>54</v>
      </c>
      <c r="D3314" s="2" t="s">
        <v>55</v>
      </c>
      <c r="E3314" s="5">
        <v>-27409</v>
      </c>
      <c r="F3314" s="3" t="s">
        <v>85</v>
      </c>
      <c r="G3314" s="3" t="s">
        <v>28</v>
      </c>
      <c r="H3314" s="2" t="s">
        <v>29</v>
      </c>
      <c r="I3314" s="2" t="s">
        <v>8124</v>
      </c>
      <c r="J3314" s="3" t="str">
        <f>HYPERLINK("https://www.boe.es/gazeta/dias/1824/12/14/pdfs/GMD-1824-157.pdf#page=4","Abrir facsímil")</f>
        <v>Abrir facsímil</v>
      </c>
      <c r="K3314" s="3" t="s">
        <v>31</v>
      </c>
    </row>
    <row r="3315" spans="1:11" ht="42" customHeight="1">
      <c r="A3315" s="2" t="s">
        <v>8125</v>
      </c>
      <c r="B3315" s="2" t="s">
        <v>8126</v>
      </c>
      <c r="C3315" s="2" t="s">
        <v>17</v>
      </c>
      <c r="D3315" s="2" t="s">
        <v>18</v>
      </c>
      <c r="E3315" s="5">
        <v>-27430</v>
      </c>
      <c r="F3315" s="3" t="s">
        <v>699</v>
      </c>
      <c r="G3315" s="3" t="s">
        <v>37</v>
      </c>
      <c r="H3315" s="2" t="s">
        <v>29</v>
      </c>
      <c r="I3315" s="2" t="s">
        <v>8127</v>
      </c>
      <c r="J3315" s="3" t="str">
        <f>HYPERLINK("https://www.boe.es/gazeta/dias/1824/11/23/pdfs/GMD-1824-148.pdf#page=3","Abrir facsímil")</f>
        <v>Abrir facsímil</v>
      </c>
      <c r="K3315" s="3" t="s">
        <v>31</v>
      </c>
    </row>
    <row r="3316" spans="1:11" ht="42" customHeight="1">
      <c r="A3316" s="2" t="s">
        <v>8128</v>
      </c>
      <c r="B3316" s="2" t="s">
        <v>8129</v>
      </c>
      <c r="C3316" s="2" t="s">
        <v>17</v>
      </c>
      <c r="D3316" s="2" t="s">
        <v>18</v>
      </c>
      <c r="E3316" s="5">
        <v>-27437</v>
      </c>
      <c r="F3316" s="3" t="s">
        <v>45</v>
      </c>
      <c r="G3316" s="3" t="s">
        <v>37</v>
      </c>
      <c r="H3316" s="2" t="s">
        <v>29</v>
      </c>
      <c r="I3316" s="2" t="s">
        <v>8130</v>
      </c>
      <c r="J3316" s="3" t="str">
        <f>HYPERLINK("https://www.boe.es/gazeta/dias/1824/11/16/pdfs/GMD-1824-145.pdf#page=3","Abrir facsímil")</f>
        <v>Abrir facsímil</v>
      </c>
      <c r="K3316" s="3" t="s">
        <v>31</v>
      </c>
    </row>
    <row r="3317" spans="1:11" ht="42" customHeight="1">
      <c r="A3317" s="2" t="s">
        <v>8131</v>
      </c>
      <c r="B3317" s="2" t="s">
        <v>8132</v>
      </c>
      <c r="C3317" s="2" t="s">
        <v>72</v>
      </c>
      <c r="D3317" s="2" t="s">
        <v>18</v>
      </c>
      <c r="E3317" s="5">
        <v>-27608</v>
      </c>
      <c r="F3317" s="3" t="s">
        <v>375</v>
      </c>
      <c r="G3317" s="3" t="s">
        <v>28</v>
      </c>
      <c r="H3317" s="2" t="s">
        <v>21</v>
      </c>
      <c r="I3317" s="2" t="s">
        <v>8133</v>
      </c>
      <c r="J3317" s="3" t="str">
        <f>HYPERLINK("https://www.boe.es/gazeta/dias/1824/05/29/pdfs/GMD-1824-69.pdf#page=4","Abrir facsímil")</f>
        <v>Abrir facsímil</v>
      </c>
      <c r="K3317" s="3" t="s">
        <v>23</v>
      </c>
    </row>
    <row r="3318" spans="1:11" ht="42" customHeight="1">
      <c r="A3318" s="2" t="s">
        <v>8134</v>
      </c>
      <c r="B3318" s="2" t="s">
        <v>8134</v>
      </c>
      <c r="C3318" s="2" t="s">
        <v>54</v>
      </c>
      <c r="D3318" s="2" t="s">
        <v>55</v>
      </c>
      <c r="E3318" s="5">
        <v>-27461</v>
      </c>
      <c r="F3318" s="3" t="s">
        <v>1345</v>
      </c>
      <c r="G3318" s="3" t="s">
        <v>90</v>
      </c>
      <c r="H3318" s="2" t="s">
        <v>29</v>
      </c>
      <c r="I3318" s="2" t="s">
        <v>8135</v>
      </c>
      <c r="J3318" s="3" t="str">
        <f>HYPERLINK("https://www.boe.es/gazeta/dias/1824/10/23/pdfs/GMD-1824-135.pdf#page=2","Abrir facsímil")</f>
        <v>Abrir facsímil</v>
      </c>
      <c r="K3318" s="3" t="s">
        <v>31</v>
      </c>
    </row>
    <row r="3319" spans="1:11" ht="42" customHeight="1">
      <c r="A3319" s="2" t="s">
        <v>8136</v>
      </c>
      <c r="B3319" s="2" t="s">
        <v>8137</v>
      </c>
      <c r="C3319" s="2" t="s">
        <v>72</v>
      </c>
      <c r="D3319" s="2" t="s">
        <v>18</v>
      </c>
      <c r="E3319" s="5">
        <v>-27619</v>
      </c>
      <c r="F3319" s="3" t="s">
        <v>1460</v>
      </c>
      <c r="G3319" s="3" t="s">
        <v>28</v>
      </c>
      <c r="H3319" s="2" t="s">
        <v>29</v>
      </c>
      <c r="I3319" s="2" t="s">
        <v>8138</v>
      </c>
      <c r="J3319" s="3" t="str">
        <f>HYPERLINK("https://www.boe.es/gazeta/dias/1824/05/18/pdfs/GMD-1824-64.pdf#page=4","Abrir facsímil")</f>
        <v>Abrir facsímil</v>
      </c>
      <c r="K3319" s="3" t="s">
        <v>31</v>
      </c>
    </row>
    <row r="3320" spans="1:11" ht="42" customHeight="1">
      <c r="A3320" s="2" t="s">
        <v>8139</v>
      </c>
      <c r="B3320" s="2" t="s">
        <v>8140</v>
      </c>
      <c r="C3320" s="2" t="s">
        <v>54</v>
      </c>
      <c r="D3320" s="2" t="s">
        <v>55</v>
      </c>
      <c r="E3320" s="5">
        <v>-27416</v>
      </c>
      <c r="F3320" s="3" t="s">
        <v>115</v>
      </c>
      <c r="G3320" s="3" t="s">
        <v>37</v>
      </c>
      <c r="H3320" s="2" t="s">
        <v>29</v>
      </c>
      <c r="I3320" s="2" t="s">
        <v>8141</v>
      </c>
      <c r="J3320" s="3" t="str">
        <f>HYPERLINK("https://www.boe.es/gazeta/dias/1824/12/07/pdfs/GMD-1824-154.pdf#page=3","Abrir facsímil")</f>
        <v>Abrir facsímil</v>
      </c>
      <c r="K3320" s="3" t="s">
        <v>31</v>
      </c>
    </row>
    <row r="3321" spans="1:11" ht="42" customHeight="1">
      <c r="A3321" s="2" t="s">
        <v>8142</v>
      </c>
      <c r="B3321" s="2" t="s">
        <v>8143</v>
      </c>
      <c r="C3321" s="2" t="s">
        <v>54</v>
      </c>
      <c r="D3321" s="2" t="s">
        <v>55</v>
      </c>
      <c r="E3321" s="5">
        <v>-27708</v>
      </c>
      <c r="F3321" s="3" t="s">
        <v>864</v>
      </c>
      <c r="G3321" s="3" t="s">
        <v>212</v>
      </c>
      <c r="H3321" s="2" t="s">
        <v>29</v>
      </c>
      <c r="I3321" s="2" t="s">
        <v>8144</v>
      </c>
      <c r="J3321" s="3" t="str">
        <f>HYPERLINK("https://www.boe.es/gazeta/dias/1824/02/19/pdfs/GMD-1824-23.pdf#page=6","Abrir facsímil")</f>
        <v>Abrir facsímil</v>
      </c>
      <c r="K3321" s="3" t="s">
        <v>31</v>
      </c>
    </row>
    <row r="3322" spans="1:11" ht="42" customHeight="1">
      <c r="A3322" s="2" t="s">
        <v>8145</v>
      </c>
      <c r="B3322" s="2" t="s">
        <v>8146</v>
      </c>
      <c r="C3322" s="2" t="s">
        <v>155</v>
      </c>
      <c r="D3322" s="2" t="s">
        <v>18</v>
      </c>
      <c r="E3322" s="5">
        <v>-27435</v>
      </c>
      <c r="F3322" s="3" t="s">
        <v>19</v>
      </c>
      <c r="G3322" s="3" t="s">
        <v>20</v>
      </c>
      <c r="H3322" s="2" t="s">
        <v>29</v>
      </c>
      <c r="I3322" s="2" t="s">
        <v>8147</v>
      </c>
      <c r="J3322" s="3" t="str">
        <f>HYPERLINK("https://www.boe.es/gazeta/dias/1824/11/18/pdfs/GMD-1824-146.pdf#page=2","Abrir facsímil")</f>
        <v>Abrir facsímil</v>
      </c>
      <c r="K3322" s="3" t="s">
        <v>31</v>
      </c>
    </row>
    <row r="3323" spans="1:11" ht="42" customHeight="1">
      <c r="A3323" s="2" t="s">
        <v>8148</v>
      </c>
      <c r="B3323" s="2" t="s">
        <v>8149</v>
      </c>
      <c r="C3323" s="2" t="s">
        <v>54</v>
      </c>
      <c r="D3323" s="2" t="s">
        <v>55</v>
      </c>
      <c r="E3323" s="5">
        <v>-27416</v>
      </c>
      <c r="F3323" s="3" t="s">
        <v>115</v>
      </c>
      <c r="G3323" s="3" t="s">
        <v>37</v>
      </c>
      <c r="H3323" s="2" t="s">
        <v>29</v>
      </c>
      <c r="I3323" s="2" t="s">
        <v>8150</v>
      </c>
      <c r="J3323" s="3" t="str">
        <f>HYPERLINK("https://www.boe.es/gazeta/dias/1824/12/07/pdfs/GMD-1824-154.pdf#page=3","Abrir facsímil")</f>
        <v>Abrir facsímil</v>
      </c>
      <c r="K3323" s="3" t="s">
        <v>31</v>
      </c>
    </row>
    <row r="3324" spans="1:11" ht="42" customHeight="1">
      <c r="A3324" s="2" t="s">
        <v>8151</v>
      </c>
      <c r="B3324" s="2" t="s">
        <v>8152</v>
      </c>
      <c r="C3324" s="2" t="s">
        <v>17</v>
      </c>
      <c r="D3324" s="2" t="s">
        <v>18</v>
      </c>
      <c r="E3324" s="5">
        <v>-27512</v>
      </c>
      <c r="F3324" s="3" t="s">
        <v>36</v>
      </c>
      <c r="G3324" s="3" t="s">
        <v>37</v>
      </c>
      <c r="H3324" s="2" t="s">
        <v>29</v>
      </c>
      <c r="I3324" s="2" t="s">
        <v>8153</v>
      </c>
      <c r="J3324" s="3" t="str">
        <f>HYPERLINK("https://www.boe.es/gazeta/dias/1824/09/02/pdfs/GMD-1824-113.pdf#page=3","Abrir facsímil")</f>
        <v>Abrir facsímil</v>
      </c>
      <c r="K3324" s="3" t="s">
        <v>31</v>
      </c>
    </row>
    <row r="3325" spans="1:11" ht="42" customHeight="1">
      <c r="A3325" s="2" t="s">
        <v>8154</v>
      </c>
      <c r="B3325" s="2" t="s">
        <v>8155</v>
      </c>
      <c r="C3325" s="2" t="s">
        <v>54</v>
      </c>
      <c r="D3325" s="2" t="s">
        <v>55</v>
      </c>
      <c r="E3325" s="5">
        <v>-27755</v>
      </c>
      <c r="F3325" s="3" t="s">
        <v>193</v>
      </c>
      <c r="G3325" s="3" t="s">
        <v>37</v>
      </c>
      <c r="H3325" s="2" t="s">
        <v>29</v>
      </c>
      <c r="I3325" s="2" t="s">
        <v>8156</v>
      </c>
      <c r="J3325" s="3" t="str">
        <f>HYPERLINK("https://www.boe.es/gazeta/dias/1824/01/03/pdfs/GMD-1824-2.pdf#page=3","Abrir facsímil")</f>
        <v>Abrir facsímil</v>
      </c>
      <c r="K3325" s="3" t="s">
        <v>31</v>
      </c>
    </row>
    <row r="3326" spans="1:11" ht="42" customHeight="1">
      <c r="A3326" s="2" t="s">
        <v>8157</v>
      </c>
      <c r="B3326" s="2" t="s">
        <v>8158</v>
      </c>
      <c r="C3326" s="2" t="s">
        <v>34</v>
      </c>
      <c r="D3326" s="2" t="s">
        <v>35</v>
      </c>
      <c r="E3326" s="5">
        <v>-27748</v>
      </c>
      <c r="F3326" s="3" t="s">
        <v>444</v>
      </c>
      <c r="G3326" s="3" t="s">
        <v>104</v>
      </c>
      <c r="H3326" s="2" t="s">
        <v>29</v>
      </c>
      <c r="I3326" s="2" t="s">
        <v>8159</v>
      </c>
      <c r="J3326" s="3" t="str">
        <f>HYPERLINK("https://www.boe.es/gazeta/dias/1824/01/10/pdfs/GMD-1824-5.pdf#page=1","Abrir facsímil")</f>
        <v>Abrir facsímil</v>
      </c>
      <c r="K3326" s="3" t="s">
        <v>31</v>
      </c>
    </row>
    <row r="3327" spans="1:11" ht="42" customHeight="1">
      <c r="A3327" s="2" t="s">
        <v>8160</v>
      </c>
      <c r="B3327" s="2" t="s">
        <v>8161</v>
      </c>
      <c r="C3327" s="2" t="s">
        <v>17</v>
      </c>
      <c r="D3327" s="2" t="s">
        <v>18</v>
      </c>
      <c r="E3327" s="5">
        <v>-27752</v>
      </c>
      <c r="F3327" s="3" t="s">
        <v>442</v>
      </c>
      <c r="G3327" s="3" t="s">
        <v>28</v>
      </c>
      <c r="H3327" s="2" t="s">
        <v>29</v>
      </c>
      <c r="I3327" s="2" t="s">
        <v>8162</v>
      </c>
      <c r="J3327" s="3" t="str">
        <f>HYPERLINK("https://www.boe.es/gazeta/dias/1824/01/06/pdfs/GMD-1824-3.pdf#page=4","Abrir facsímil")</f>
        <v>Abrir facsímil</v>
      </c>
      <c r="K3327" s="3" t="s">
        <v>31</v>
      </c>
    </row>
    <row r="3328" spans="1:11" ht="42" customHeight="1">
      <c r="A3328" s="2" t="s">
        <v>8163</v>
      </c>
      <c r="B3328" s="2" t="s">
        <v>8164</v>
      </c>
      <c r="C3328" s="2" t="s">
        <v>17</v>
      </c>
      <c r="D3328" s="2" t="s">
        <v>18</v>
      </c>
      <c r="E3328" s="5">
        <v>-27440</v>
      </c>
      <c r="F3328" s="3" t="s">
        <v>127</v>
      </c>
      <c r="G3328" s="3" t="s">
        <v>128</v>
      </c>
      <c r="H3328" s="2" t="s">
        <v>29</v>
      </c>
      <c r="I3328" s="2" t="s">
        <v>8165</v>
      </c>
      <c r="J3328" s="3" t="str">
        <f>HYPERLINK("https://www.boe.es/gazeta/dias/1824/11/13/pdfs/GMD-1824-144.pdf#page=3","Abrir facsímil")</f>
        <v>Abrir facsímil</v>
      </c>
      <c r="K3328" s="3" t="s">
        <v>31</v>
      </c>
    </row>
    <row r="3329" spans="1:11" ht="42" customHeight="1">
      <c r="A3329" s="2" t="s">
        <v>8166</v>
      </c>
      <c r="B3329" s="2" t="s">
        <v>8167</v>
      </c>
      <c r="C3329" s="2" t="s">
        <v>72</v>
      </c>
      <c r="D3329" s="2" t="s">
        <v>18</v>
      </c>
      <c r="E3329" s="5">
        <v>-27430</v>
      </c>
      <c r="F3329" s="3" t="s">
        <v>699</v>
      </c>
      <c r="G3329" s="3" t="s">
        <v>37</v>
      </c>
      <c r="H3329" s="2" t="s">
        <v>29</v>
      </c>
      <c r="I3329" s="2" t="s">
        <v>8168</v>
      </c>
      <c r="J3329" s="3" t="str">
        <f>HYPERLINK("https://www.boe.es/gazeta/dias/1824/11/23/pdfs/GMD-1824-148.pdf#page=3","Abrir facsímil")</f>
        <v>Abrir facsímil</v>
      </c>
      <c r="K3329" s="3" t="s">
        <v>31</v>
      </c>
    </row>
    <row r="3330" spans="1:11" ht="42" customHeight="1">
      <c r="A3330" s="2" t="s">
        <v>8169</v>
      </c>
      <c r="B3330" s="2" t="s">
        <v>8170</v>
      </c>
      <c r="C3330" s="2" t="s">
        <v>17</v>
      </c>
      <c r="D3330" s="2" t="s">
        <v>18</v>
      </c>
      <c r="E3330" s="5">
        <v>-27412</v>
      </c>
      <c r="F3330" s="3" t="s">
        <v>73</v>
      </c>
      <c r="G3330" s="3" t="s">
        <v>28</v>
      </c>
      <c r="H3330" s="2" t="s">
        <v>29</v>
      </c>
      <c r="I3330" s="2" t="s">
        <v>8171</v>
      </c>
      <c r="J3330" s="3" t="str">
        <f>HYPERLINK("https://www.boe.es/gazeta/dias/1824/12/11/pdfs/GMD-1824-156.pdf#page=4","Abrir facsímil")</f>
        <v>Abrir facsímil</v>
      </c>
      <c r="K3330" s="3" t="s">
        <v>31</v>
      </c>
    </row>
    <row r="3331" spans="1:11" ht="42" customHeight="1">
      <c r="A3331" s="2" t="s">
        <v>8172</v>
      </c>
      <c r="B3331" s="2" t="s">
        <v>8173</v>
      </c>
      <c r="C3331" s="2" t="s">
        <v>17</v>
      </c>
      <c r="D3331" s="2" t="s">
        <v>18</v>
      </c>
      <c r="E3331" s="5">
        <v>-27470</v>
      </c>
      <c r="F3331" s="3" t="s">
        <v>89</v>
      </c>
      <c r="G3331" s="3" t="s">
        <v>37</v>
      </c>
      <c r="H3331" s="2" t="s">
        <v>29</v>
      </c>
      <c r="I3331" s="2" t="s">
        <v>8174</v>
      </c>
      <c r="J3331" s="3" t="str">
        <f>HYPERLINK("https://www.boe.es/gazeta/dias/1824/10/14/pdfs/GMD-1824-131.pdf#page=3","Abrir facsímil")</f>
        <v>Abrir facsímil</v>
      </c>
      <c r="K3331" s="3" t="s">
        <v>31</v>
      </c>
    </row>
    <row r="3332" spans="1:11" ht="42" customHeight="1">
      <c r="A3332" s="2" t="s">
        <v>8175</v>
      </c>
      <c r="B3332" s="2" t="s">
        <v>8176</v>
      </c>
      <c r="C3332" s="2" t="s">
        <v>54</v>
      </c>
      <c r="D3332" s="2" t="s">
        <v>55</v>
      </c>
      <c r="E3332" s="5">
        <v>-27498</v>
      </c>
      <c r="F3332" s="3" t="s">
        <v>98</v>
      </c>
      <c r="G3332" s="3" t="s">
        <v>99</v>
      </c>
      <c r="H3332" s="2" t="s">
        <v>29</v>
      </c>
      <c r="I3332" s="2" t="s">
        <v>8177</v>
      </c>
      <c r="J3332" s="3" t="str">
        <f>HYPERLINK("https://www.boe.es/gazeta/dias/1824/09/16/pdfs/GMD-1824-119.pdf#page=3","Abrir facsímil")</f>
        <v>Abrir facsímil</v>
      </c>
      <c r="K3332" s="3" t="s">
        <v>31</v>
      </c>
    </row>
    <row r="3333" spans="1:11" ht="42" customHeight="1">
      <c r="A3333" s="2" t="s">
        <v>8178</v>
      </c>
      <c r="B3333" s="2" t="s">
        <v>8179</v>
      </c>
      <c r="C3333" s="2" t="s">
        <v>54</v>
      </c>
      <c r="D3333" s="2" t="s">
        <v>55</v>
      </c>
      <c r="E3333" s="5">
        <v>-27454</v>
      </c>
      <c r="F3333" s="3" t="s">
        <v>318</v>
      </c>
      <c r="G3333" s="3" t="s">
        <v>37</v>
      </c>
      <c r="H3333" s="2" t="s">
        <v>21</v>
      </c>
      <c r="I3333" s="2" t="s">
        <v>8180</v>
      </c>
      <c r="J3333" s="3" t="str">
        <f>HYPERLINK("https://www.boe.es/gazeta/dias/1824/10/30/pdfs/GMD-1824-138.pdf#page=3","Abrir facsímil")</f>
        <v>Abrir facsímil</v>
      </c>
      <c r="K3333" s="3" t="s">
        <v>23</v>
      </c>
    </row>
    <row r="3334" spans="1:11" ht="42" customHeight="1">
      <c r="A3334" s="2" t="s">
        <v>8181</v>
      </c>
      <c r="B3334" s="2" t="s">
        <v>8182</v>
      </c>
      <c r="C3334" s="2" t="s">
        <v>34</v>
      </c>
      <c r="D3334" s="2" t="s">
        <v>35</v>
      </c>
      <c r="E3334" s="5">
        <v>-27624</v>
      </c>
      <c r="F3334" s="3" t="s">
        <v>354</v>
      </c>
      <c r="G3334" s="3" t="s">
        <v>104</v>
      </c>
      <c r="H3334" s="2" t="s">
        <v>29</v>
      </c>
      <c r="I3334" s="2" t="s">
        <v>8183</v>
      </c>
      <c r="J3334" s="3" t="str">
        <f>HYPERLINK("https://www.boe.es/gazeta/dias/1824/05/13/pdfs/GMD-1824-61.pdf#page=1","Abrir facsímil")</f>
        <v>Abrir facsímil</v>
      </c>
      <c r="K3334" s="3" t="s">
        <v>31</v>
      </c>
    </row>
    <row r="3335" spans="1:11" ht="42" customHeight="1">
      <c r="A3335" s="2" t="s">
        <v>8184</v>
      </c>
      <c r="B3335" s="2" t="s">
        <v>8185</v>
      </c>
      <c r="C3335" s="2" t="s">
        <v>34</v>
      </c>
      <c r="D3335" s="2" t="s">
        <v>35</v>
      </c>
      <c r="E3335" s="5">
        <v>-27503</v>
      </c>
      <c r="F3335" s="3" t="s">
        <v>196</v>
      </c>
      <c r="G3335" s="3" t="s">
        <v>90</v>
      </c>
      <c r="H3335" s="2" t="s">
        <v>29</v>
      </c>
      <c r="I3335" s="2" t="s">
        <v>8186</v>
      </c>
      <c r="J3335" s="3" t="str">
        <f>HYPERLINK("https://www.boe.es/gazeta/dias/1824/09/11/pdfs/GMD-1824-117.pdf#page=2","Abrir facsímil")</f>
        <v>Abrir facsímil</v>
      </c>
      <c r="K3335" s="3" t="s">
        <v>31</v>
      </c>
    </row>
    <row r="3336" spans="1:11" ht="42" customHeight="1">
      <c r="A3336" s="2" t="s">
        <v>8187</v>
      </c>
      <c r="B3336" s="2" t="s">
        <v>8188</v>
      </c>
      <c r="C3336" s="2" t="s">
        <v>54</v>
      </c>
      <c r="D3336" s="2" t="s">
        <v>55</v>
      </c>
      <c r="E3336" s="5">
        <v>-27493</v>
      </c>
      <c r="F3336" s="3" t="s">
        <v>63</v>
      </c>
      <c r="G3336" s="3" t="s">
        <v>64</v>
      </c>
      <c r="H3336" s="2" t="s">
        <v>29</v>
      </c>
      <c r="I3336" s="2" t="s">
        <v>8189</v>
      </c>
      <c r="J3336" s="3" t="str">
        <f>HYPERLINK("https://www.boe.es/gazeta/dias/1824/09/21/pdfs/GMD-1824-121.pdf#page=3","Abrir facsímil")</f>
        <v>Abrir facsímil</v>
      </c>
      <c r="K3336" s="3" t="s">
        <v>31</v>
      </c>
    </row>
    <row r="3337" spans="1:11" ht="42" customHeight="1">
      <c r="A3337" s="2" t="s">
        <v>8190</v>
      </c>
      <c r="B3337" s="2" t="s">
        <v>8191</v>
      </c>
      <c r="C3337" s="2" t="s">
        <v>54</v>
      </c>
      <c r="D3337" s="2" t="s">
        <v>55</v>
      </c>
      <c r="E3337" s="5">
        <v>-27575</v>
      </c>
      <c r="F3337" s="3" t="s">
        <v>261</v>
      </c>
      <c r="G3337" s="3" t="s">
        <v>90</v>
      </c>
      <c r="H3337" s="2" t="s">
        <v>29</v>
      </c>
      <c r="I3337" s="2" t="s">
        <v>8192</v>
      </c>
      <c r="J3337" s="3" t="str">
        <f>HYPERLINK("https://www.boe.es/gazeta/dias/1824/07/01/pdfs/GMD-1824-83.pdf#page=2","Abrir facsímil")</f>
        <v>Abrir facsímil</v>
      </c>
      <c r="K3337" s="3" t="s">
        <v>31</v>
      </c>
    </row>
    <row r="3338" spans="1:11" ht="42" customHeight="1">
      <c r="A3338" s="2" t="s">
        <v>8193</v>
      </c>
      <c r="B3338" s="2" t="s">
        <v>8194</v>
      </c>
      <c r="C3338" s="2" t="s">
        <v>54</v>
      </c>
      <c r="D3338" s="2" t="s">
        <v>55</v>
      </c>
      <c r="E3338" s="5">
        <v>-27631</v>
      </c>
      <c r="F3338" s="3" t="s">
        <v>322</v>
      </c>
      <c r="G3338" s="3" t="s">
        <v>28</v>
      </c>
      <c r="H3338" s="2" t="s">
        <v>29</v>
      </c>
      <c r="I3338" s="2" t="s">
        <v>8195</v>
      </c>
      <c r="J3338" s="3" t="str">
        <f>HYPERLINK("https://www.boe.es/gazeta/dias/1824/05/06/pdfs/GMD-1824-58.pdf#page=4","Abrir facsímil")</f>
        <v>Abrir facsímil</v>
      </c>
      <c r="K3338" s="3" t="s">
        <v>31</v>
      </c>
    </row>
    <row r="3339" spans="1:11" ht="42" customHeight="1">
      <c r="A3339" s="2" t="s">
        <v>8193</v>
      </c>
      <c r="B3339" s="2" t="s">
        <v>8194</v>
      </c>
      <c r="C3339" s="2" t="s">
        <v>34</v>
      </c>
      <c r="D3339" s="2" t="s">
        <v>35</v>
      </c>
      <c r="E3339" s="5">
        <v>-27531</v>
      </c>
      <c r="F3339" s="3" t="s">
        <v>758</v>
      </c>
      <c r="G3339" s="3" t="s">
        <v>28</v>
      </c>
      <c r="H3339" s="2" t="s">
        <v>29</v>
      </c>
      <c r="I3339" s="2" t="s">
        <v>8196</v>
      </c>
      <c r="J3339" s="3" t="str">
        <f>HYPERLINK("https://www.boe.es/gazeta/dias/1824/08/14/pdfs/GMD-1824-102.pdf#page=4","Abrir facsímil")</f>
        <v>Abrir facsímil</v>
      </c>
      <c r="K3339" s="3" t="s">
        <v>31</v>
      </c>
    </row>
    <row r="3340" spans="1:11" ht="42" customHeight="1">
      <c r="A3340" s="2" t="s">
        <v>8193</v>
      </c>
      <c r="B3340" s="2" t="s">
        <v>8194</v>
      </c>
      <c r="C3340" s="2" t="s">
        <v>54</v>
      </c>
      <c r="D3340" s="2" t="s">
        <v>55</v>
      </c>
      <c r="E3340" s="5">
        <v>-27430</v>
      </c>
      <c r="F3340" s="3" t="s">
        <v>699</v>
      </c>
      <c r="G3340" s="3" t="s">
        <v>28</v>
      </c>
      <c r="H3340" s="2" t="s">
        <v>29</v>
      </c>
      <c r="I3340" s="2" t="s">
        <v>8197</v>
      </c>
      <c r="J3340" s="3" t="str">
        <f>HYPERLINK("https://www.boe.es/gazeta/dias/1824/11/23/pdfs/GMD-1824-148.pdf#page=4","Abrir facsímil")</f>
        <v>Abrir facsímil</v>
      </c>
      <c r="K3340" s="3" t="s">
        <v>31</v>
      </c>
    </row>
    <row r="3341" spans="1:11" ht="42" customHeight="1">
      <c r="A3341" s="2" t="s">
        <v>8198</v>
      </c>
      <c r="B3341" s="2" t="s">
        <v>8199</v>
      </c>
      <c r="C3341" s="2" t="s">
        <v>54</v>
      </c>
      <c r="D3341" s="2" t="s">
        <v>55</v>
      </c>
      <c r="E3341" s="5">
        <v>-27493</v>
      </c>
      <c r="F3341" s="3" t="s">
        <v>63</v>
      </c>
      <c r="G3341" s="3" t="s">
        <v>64</v>
      </c>
      <c r="H3341" s="2" t="s">
        <v>29</v>
      </c>
      <c r="I3341" s="2" t="s">
        <v>8200</v>
      </c>
      <c r="J3341" s="3" t="str">
        <f>HYPERLINK("https://www.boe.es/gazeta/dias/1824/09/21/pdfs/GMD-1824-121.pdf#page=3","Abrir facsímil")</f>
        <v>Abrir facsímil</v>
      </c>
      <c r="K3341" s="3" t="s">
        <v>31</v>
      </c>
    </row>
    <row r="3342" spans="1:11" ht="42" customHeight="1">
      <c r="A3342" s="2" t="s">
        <v>8201</v>
      </c>
      <c r="B3342" s="2" t="s">
        <v>8201</v>
      </c>
      <c r="C3342" s="2" t="s">
        <v>34</v>
      </c>
      <c r="D3342" s="2" t="s">
        <v>35</v>
      </c>
      <c r="E3342" s="5">
        <v>-27624</v>
      </c>
      <c r="F3342" s="3" t="s">
        <v>354</v>
      </c>
      <c r="G3342" s="3" t="s">
        <v>90</v>
      </c>
      <c r="H3342" s="2" t="s">
        <v>29</v>
      </c>
      <c r="I3342" s="2" t="s">
        <v>8202</v>
      </c>
      <c r="J3342" s="3" t="str">
        <f>HYPERLINK("https://www.boe.es/gazeta/dias/1824/05/13/pdfs/GMD-1824-61.pdf#page=2","Abrir facsímil")</f>
        <v>Abrir facsímil</v>
      </c>
      <c r="K3342" s="3" t="s">
        <v>31</v>
      </c>
    </row>
    <row r="3343" spans="1:11" ht="42" customHeight="1">
      <c r="A3343" s="2" t="s">
        <v>8201</v>
      </c>
      <c r="B3343" s="2" t="s">
        <v>8201</v>
      </c>
      <c r="C3343" s="2" t="s">
        <v>54</v>
      </c>
      <c r="D3343" s="2" t="s">
        <v>55</v>
      </c>
      <c r="E3343" s="5">
        <v>-27589</v>
      </c>
      <c r="F3343" s="3" t="s">
        <v>311</v>
      </c>
      <c r="G3343" s="3" t="s">
        <v>90</v>
      </c>
      <c r="H3343" s="2" t="s">
        <v>29</v>
      </c>
      <c r="I3343" s="2" t="s">
        <v>8203</v>
      </c>
      <c r="J3343" s="3" t="str">
        <f>HYPERLINK("https://www.boe.es/gazeta/dias/1824/06/17/pdfs/GMD-1824-77.pdf#page=2","Abrir facsímil")</f>
        <v>Abrir facsímil</v>
      </c>
      <c r="K3343" s="3" t="s">
        <v>31</v>
      </c>
    </row>
    <row r="3344" spans="1:11" ht="42" customHeight="1">
      <c r="A3344" s="2" t="s">
        <v>8204</v>
      </c>
      <c r="B3344" s="2" t="s">
        <v>8205</v>
      </c>
      <c r="C3344" s="2" t="s">
        <v>54</v>
      </c>
      <c r="D3344" s="2" t="s">
        <v>55</v>
      </c>
      <c r="E3344" s="5">
        <v>-27575</v>
      </c>
      <c r="F3344" s="3" t="s">
        <v>261</v>
      </c>
      <c r="G3344" s="3" t="s">
        <v>90</v>
      </c>
      <c r="H3344" s="2" t="s">
        <v>21</v>
      </c>
      <c r="I3344" s="2" t="s">
        <v>8206</v>
      </c>
      <c r="J3344" s="3" t="str">
        <f>HYPERLINK("https://www.boe.es/gazeta/dias/1824/07/01/pdfs/GMD-1824-83.pdf#page=2","Abrir facsímil")</f>
        <v>Abrir facsímil</v>
      </c>
      <c r="K3344" s="3" t="s">
        <v>23</v>
      </c>
    </row>
    <row r="3345" spans="1:11" ht="42" customHeight="1">
      <c r="A3345" s="2" t="s">
        <v>8207</v>
      </c>
      <c r="B3345" s="2" t="s">
        <v>8208</v>
      </c>
      <c r="C3345" s="2" t="s">
        <v>34</v>
      </c>
      <c r="D3345" s="2" t="s">
        <v>35</v>
      </c>
      <c r="E3345" s="5">
        <v>-27430</v>
      </c>
      <c r="F3345" s="3" t="s">
        <v>699</v>
      </c>
      <c r="G3345" s="3" t="s">
        <v>37</v>
      </c>
      <c r="H3345" s="2" t="s">
        <v>29</v>
      </c>
      <c r="I3345" s="2" t="s">
        <v>8209</v>
      </c>
      <c r="J3345" s="3" t="str">
        <f>HYPERLINK("https://www.boe.es/gazeta/dias/1824/11/23/pdfs/GMD-1824-148.pdf#page=3","Abrir facsímil")</f>
        <v>Abrir facsímil</v>
      </c>
      <c r="K3345" s="3" t="s">
        <v>31</v>
      </c>
    </row>
    <row r="3346" spans="1:11" ht="42" customHeight="1">
      <c r="A3346" s="2" t="s">
        <v>8210</v>
      </c>
      <c r="B3346" s="2" t="s">
        <v>8211</v>
      </c>
      <c r="C3346" s="2" t="s">
        <v>72</v>
      </c>
      <c r="D3346" s="2" t="s">
        <v>18</v>
      </c>
      <c r="E3346" s="5">
        <v>-27659</v>
      </c>
      <c r="F3346" s="3" t="s">
        <v>215</v>
      </c>
      <c r="G3346" s="3" t="s">
        <v>28</v>
      </c>
      <c r="H3346" s="2" t="s">
        <v>29</v>
      </c>
      <c r="I3346" s="2" t="s">
        <v>8212</v>
      </c>
      <c r="J3346" s="3" t="str">
        <f>HYPERLINK("https://www.boe.es/gazeta/dias/1824/04/08/pdfs/GMD-1824-46.pdf#page=4","Abrir facsímil")</f>
        <v>Abrir facsímil</v>
      </c>
      <c r="K3346" s="3" t="s">
        <v>31</v>
      </c>
    </row>
    <row r="3347" spans="1:11" ht="42" customHeight="1">
      <c r="A3347" s="2" t="s">
        <v>8213</v>
      </c>
      <c r="B3347" s="2" t="s">
        <v>8214</v>
      </c>
      <c r="C3347" s="2" t="s">
        <v>54</v>
      </c>
      <c r="D3347" s="2" t="s">
        <v>55</v>
      </c>
      <c r="E3347" s="5">
        <v>-27470</v>
      </c>
      <c r="F3347" s="3" t="s">
        <v>89</v>
      </c>
      <c r="G3347" s="3" t="s">
        <v>90</v>
      </c>
      <c r="H3347" s="2" t="s">
        <v>29</v>
      </c>
      <c r="I3347" s="2" t="s">
        <v>8215</v>
      </c>
      <c r="J3347" s="3" t="str">
        <f>HYPERLINK("https://www.boe.es/gazeta/dias/1824/10/14/pdfs/GMD-1824-131.pdf#page=2","Abrir facsímil")</f>
        <v>Abrir facsímil</v>
      </c>
      <c r="K3347" s="3" t="s">
        <v>31</v>
      </c>
    </row>
    <row r="3348" spans="1:11" ht="42" customHeight="1">
      <c r="A3348" s="2" t="s">
        <v>8216</v>
      </c>
      <c r="B3348" s="2" t="s">
        <v>8216</v>
      </c>
      <c r="C3348" s="2" t="s">
        <v>155</v>
      </c>
      <c r="D3348" s="2" t="s">
        <v>18</v>
      </c>
      <c r="E3348" s="5">
        <v>-27409</v>
      </c>
      <c r="F3348" s="3" t="s">
        <v>85</v>
      </c>
      <c r="G3348" s="3" t="s">
        <v>37</v>
      </c>
      <c r="H3348" s="2" t="s">
        <v>29</v>
      </c>
      <c r="I3348" s="2" t="s">
        <v>8217</v>
      </c>
      <c r="J3348" s="3" t="str">
        <f>HYPERLINK("https://www.boe.es/gazeta/dias/1824/12/14/pdfs/GMD-1824-157.pdf#page=3","Abrir facsímil")</f>
        <v>Abrir facsímil</v>
      </c>
      <c r="K3348" s="3" t="s">
        <v>31</v>
      </c>
    </row>
    <row r="3349" spans="1:11" ht="42" customHeight="1">
      <c r="A3349" s="2" t="s">
        <v>8218</v>
      </c>
      <c r="B3349" s="2" t="s">
        <v>8219</v>
      </c>
      <c r="C3349" s="2" t="s">
        <v>54</v>
      </c>
      <c r="D3349" s="2" t="s">
        <v>55</v>
      </c>
      <c r="E3349" s="5">
        <v>-27577</v>
      </c>
      <c r="F3349" s="3" t="s">
        <v>1963</v>
      </c>
      <c r="G3349" s="3" t="s">
        <v>28</v>
      </c>
      <c r="H3349" s="2" t="s">
        <v>29</v>
      </c>
      <c r="I3349" s="2" t="s">
        <v>8220</v>
      </c>
      <c r="J3349" s="3" t="str">
        <f>HYPERLINK("https://www.boe.es/gazeta/dias/1824/06/29/pdfs/GMD-1824-82.pdf#page=4","Abrir facsímil")</f>
        <v>Abrir facsímil</v>
      </c>
      <c r="K3349" s="3" t="s">
        <v>31</v>
      </c>
    </row>
    <row r="3350" spans="1:11" ht="42" customHeight="1">
      <c r="A3350" s="2" t="s">
        <v>8221</v>
      </c>
      <c r="B3350" s="2" t="s">
        <v>8222</v>
      </c>
      <c r="C3350" s="2" t="s">
        <v>26</v>
      </c>
      <c r="D3350" s="2" t="s">
        <v>18</v>
      </c>
      <c r="E3350" s="5">
        <v>-27738</v>
      </c>
      <c r="F3350" s="3" t="s">
        <v>517</v>
      </c>
      <c r="G3350" s="3" t="s">
        <v>28</v>
      </c>
      <c r="H3350" s="2" t="s">
        <v>29</v>
      </c>
      <c r="I3350" s="2" t="s">
        <v>8223</v>
      </c>
      <c r="J3350" s="3" t="str">
        <f>HYPERLINK("https://www.boe.es/gazeta/dias/1824/01/20/pdfs/GMD-1824-9.pdf#page=4","Abrir facsímil")</f>
        <v>Abrir facsímil</v>
      </c>
      <c r="K3350" s="3" t="s">
        <v>31</v>
      </c>
    </row>
    <row r="3351" spans="1:11" ht="42" customHeight="1">
      <c r="A3351" s="2" t="s">
        <v>8221</v>
      </c>
      <c r="B3351" s="2" t="s">
        <v>8222</v>
      </c>
      <c r="C3351" s="2" t="s">
        <v>54</v>
      </c>
      <c r="D3351" s="2" t="s">
        <v>55</v>
      </c>
      <c r="E3351" s="5">
        <v>-27668</v>
      </c>
      <c r="F3351" s="3" t="s">
        <v>333</v>
      </c>
      <c r="G3351" s="3" t="s">
        <v>28</v>
      </c>
      <c r="H3351" s="2" t="s">
        <v>29</v>
      </c>
      <c r="I3351" s="2" t="s">
        <v>8224</v>
      </c>
      <c r="J3351" s="3" t="str">
        <f>HYPERLINK("https://www.boe.es/gazeta/dias/1824/03/30/pdfs/GMD-1824-42.pdf#page=4","Abrir facsímil")</f>
        <v>Abrir facsímil</v>
      </c>
      <c r="K3351" s="3" t="s">
        <v>31</v>
      </c>
    </row>
    <row r="3352" spans="1:11" ht="42" customHeight="1">
      <c r="A3352" s="2" t="s">
        <v>8221</v>
      </c>
      <c r="B3352" s="2" t="s">
        <v>8222</v>
      </c>
      <c r="C3352" s="2" t="s">
        <v>34</v>
      </c>
      <c r="D3352" s="2" t="s">
        <v>35</v>
      </c>
      <c r="E3352" s="5">
        <v>-27659</v>
      </c>
      <c r="F3352" s="3" t="s">
        <v>215</v>
      </c>
      <c r="G3352" s="3" t="s">
        <v>28</v>
      </c>
      <c r="H3352" s="2" t="s">
        <v>29</v>
      </c>
      <c r="I3352" s="2" t="s">
        <v>8225</v>
      </c>
      <c r="J3352" s="3" t="str">
        <f>HYPERLINK("https://www.boe.es/gazeta/dias/1824/04/08/pdfs/GMD-1824-46.pdf#page=4","Abrir facsímil")</f>
        <v>Abrir facsímil</v>
      </c>
      <c r="K3352" s="3" t="s">
        <v>31</v>
      </c>
    </row>
    <row r="3353" spans="1:11" ht="42" customHeight="1">
      <c r="A3353" s="2" t="s">
        <v>8221</v>
      </c>
      <c r="B3353" s="2" t="s">
        <v>8222</v>
      </c>
      <c r="C3353" s="2" t="s">
        <v>17</v>
      </c>
      <c r="D3353" s="2" t="s">
        <v>18</v>
      </c>
      <c r="E3353" s="5">
        <v>-27580</v>
      </c>
      <c r="F3353" s="3" t="s">
        <v>231</v>
      </c>
      <c r="G3353" s="3" t="s">
        <v>90</v>
      </c>
      <c r="H3353" s="2" t="s">
        <v>29</v>
      </c>
      <c r="I3353" s="2" t="s">
        <v>8226</v>
      </c>
      <c r="J3353" s="3" t="str">
        <f>HYPERLINK("https://www.boe.es/gazeta/dias/1824/06/26/pdfs/GMD-1824-81.pdf#page=2","Abrir facsímil")</f>
        <v>Abrir facsímil</v>
      </c>
      <c r="K3353" s="3" t="s">
        <v>31</v>
      </c>
    </row>
    <row r="3354" spans="1:11" ht="42" customHeight="1">
      <c r="A3354" s="2" t="s">
        <v>8227</v>
      </c>
      <c r="B3354" s="2" t="s">
        <v>8227</v>
      </c>
      <c r="C3354" s="2" t="s">
        <v>34</v>
      </c>
      <c r="D3354" s="2" t="s">
        <v>35</v>
      </c>
      <c r="E3354" s="5">
        <v>-27496</v>
      </c>
      <c r="F3354" s="3" t="s">
        <v>1377</v>
      </c>
      <c r="G3354" s="3" t="s">
        <v>37</v>
      </c>
      <c r="H3354" s="2" t="s">
        <v>29</v>
      </c>
      <c r="I3354" s="2" t="s">
        <v>8228</v>
      </c>
      <c r="J3354" s="3" t="str">
        <f>HYPERLINK("https://www.boe.es/gazeta/dias/1824/09/18/pdfs/GMD-1824-120.pdf#page=3","Abrir facsímil")</f>
        <v>Abrir facsímil</v>
      </c>
      <c r="K3354" s="3" t="s">
        <v>31</v>
      </c>
    </row>
    <row r="3355" spans="1:11" ht="42" customHeight="1">
      <c r="A3355" s="2" t="s">
        <v>8229</v>
      </c>
      <c r="B3355" s="2" t="s">
        <v>8229</v>
      </c>
      <c r="C3355" s="2" t="s">
        <v>54</v>
      </c>
      <c r="D3355" s="2" t="s">
        <v>55</v>
      </c>
      <c r="E3355" s="5">
        <v>-27713</v>
      </c>
      <c r="F3355" s="3" t="s">
        <v>371</v>
      </c>
      <c r="G3355" s="3" t="s">
        <v>37</v>
      </c>
      <c r="H3355" s="2" t="s">
        <v>29</v>
      </c>
      <c r="I3355" s="2" t="s">
        <v>8230</v>
      </c>
      <c r="J3355" s="3" t="str">
        <f>HYPERLINK("https://www.boe.es/gazeta/dias/1824/02/14/pdfs/GMD-1824-21.pdf#page=3","Abrir facsímil")</f>
        <v>Abrir facsímil</v>
      </c>
      <c r="K3355" s="3" t="s">
        <v>31</v>
      </c>
    </row>
    <row r="3356" spans="1:11" ht="42" customHeight="1">
      <c r="A3356" s="2" t="s">
        <v>8229</v>
      </c>
      <c r="B3356" s="2" t="s">
        <v>8229</v>
      </c>
      <c r="C3356" s="2" t="s">
        <v>54</v>
      </c>
      <c r="D3356" s="2" t="s">
        <v>590</v>
      </c>
      <c r="E3356" s="5">
        <v>-27671</v>
      </c>
      <c r="F3356" s="3" t="s">
        <v>1694</v>
      </c>
      <c r="G3356" s="3" t="s">
        <v>104</v>
      </c>
      <c r="H3356" s="2" t="s">
        <v>29</v>
      </c>
      <c r="I3356" s="2" t="s">
        <v>8231</v>
      </c>
      <c r="J3356" s="3" t="str">
        <f>HYPERLINK("https://www.boe.es/gazeta/dias/1824/03/27/pdfs/GMD-1824-41E.pdf#page=1","Abrir facsímil")</f>
        <v>Abrir facsímil</v>
      </c>
      <c r="K3356" s="3" t="s">
        <v>31</v>
      </c>
    </row>
    <row r="3357" spans="1:11" ht="42" customHeight="1">
      <c r="A3357" s="2" t="s">
        <v>8229</v>
      </c>
      <c r="B3357" s="2" t="s">
        <v>8229</v>
      </c>
      <c r="C3357" s="2" t="s">
        <v>17</v>
      </c>
      <c r="D3357" s="2" t="s">
        <v>18</v>
      </c>
      <c r="E3357" s="5">
        <v>-27573</v>
      </c>
      <c r="F3357" s="3" t="s">
        <v>390</v>
      </c>
      <c r="G3357" s="3" t="s">
        <v>90</v>
      </c>
      <c r="H3357" s="2" t="s">
        <v>29</v>
      </c>
      <c r="I3357" s="2" t="s">
        <v>8232</v>
      </c>
      <c r="J3357" s="3" t="str">
        <f>HYPERLINK("https://www.boe.es/gazeta/dias/1824/07/03/pdfs/GMD-1824-84.pdf#page=2","Abrir facsímil")</f>
        <v>Abrir facsímil</v>
      </c>
      <c r="K3357" s="3" t="s">
        <v>31</v>
      </c>
    </row>
    <row r="3358" spans="1:11" ht="42" customHeight="1">
      <c r="A3358" s="2" t="s">
        <v>8229</v>
      </c>
      <c r="B3358" s="2" t="s">
        <v>8229</v>
      </c>
      <c r="C3358" s="2" t="s">
        <v>54</v>
      </c>
      <c r="D3358" s="2" t="s">
        <v>55</v>
      </c>
      <c r="E3358" s="5">
        <v>-27573</v>
      </c>
      <c r="F3358" s="3" t="s">
        <v>390</v>
      </c>
      <c r="G3358" s="3" t="s">
        <v>37</v>
      </c>
      <c r="H3358" s="2" t="s">
        <v>29</v>
      </c>
      <c r="I3358" s="2" t="s">
        <v>8233</v>
      </c>
      <c r="J3358" s="3" t="str">
        <f>HYPERLINK("https://www.boe.es/gazeta/dias/1824/07/03/pdfs/GMD-1824-84.pdf#page=3","Abrir facsímil")</f>
        <v>Abrir facsímil</v>
      </c>
      <c r="K3358" s="3" t="s">
        <v>31</v>
      </c>
    </row>
    <row r="3359" spans="1:11" ht="42" customHeight="1">
      <c r="A3359" s="2" t="s">
        <v>8229</v>
      </c>
      <c r="B3359" s="2" t="s">
        <v>8229</v>
      </c>
      <c r="C3359" s="2" t="s">
        <v>54</v>
      </c>
      <c r="D3359" s="2" t="s">
        <v>55</v>
      </c>
      <c r="E3359" s="5">
        <v>-27563</v>
      </c>
      <c r="F3359" s="3" t="s">
        <v>1303</v>
      </c>
      <c r="G3359" s="3" t="s">
        <v>90</v>
      </c>
      <c r="H3359" s="2" t="s">
        <v>29</v>
      </c>
      <c r="I3359" s="2" t="s">
        <v>8234</v>
      </c>
      <c r="J3359" s="3" t="str">
        <f>HYPERLINK("https://www.boe.es/gazeta/dias/1824/07/13/pdfs/GMD-1824-88.pdf#page=2","Abrir facsímil")</f>
        <v>Abrir facsímil</v>
      </c>
      <c r="K3359" s="3" t="s">
        <v>31</v>
      </c>
    </row>
    <row r="3360" spans="1:11" ht="42" customHeight="1">
      <c r="A3360" s="2" t="s">
        <v>8229</v>
      </c>
      <c r="B3360" s="2" t="s">
        <v>8229</v>
      </c>
      <c r="C3360" s="2" t="s">
        <v>54</v>
      </c>
      <c r="D3360" s="2" t="s">
        <v>55</v>
      </c>
      <c r="E3360" s="5">
        <v>-27561</v>
      </c>
      <c r="F3360" s="3" t="s">
        <v>1291</v>
      </c>
      <c r="G3360" s="3" t="s">
        <v>28</v>
      </c>
      <c r="H3360" s="2" t="s">
        <v>29</v>
      </c>
      <c r="I3360" s="2" t="s">
        <v>8235</v>
      </c>
      <c r="J3360" s="3" t="str">
        <f>HYPERLINK("https://www.boe.es/gazeta/dias/1824/07/15/pdfs/GMD-1824-89.pdf#page=4","Abrir facsímil")</f>
        <v>Abrir facsímil</v>
      </c>
      <c r="K3360" s="3" t="s">
        <v>31</v>
      </c>
    </row>
    <row r="3361" spans="1:11" ht="42" customHeight="1">
      <c r="A3361" s="2" t="s">
        <v>8229</v>
      </c>
      <c r="B3361" s="2" t="s">
        <v>8229</v>
      </c>
      <c r="C3361" s="2" t="s">
        <v>301</v>
      </c>
      <c r="D3361" s="2" t="s">
        <v>18</v>
      </c>
      <c r="E3361" s="5">
        <v>-27454</v>
      </c>
      <c r="F3361" s="3" t="s">
        <v>318</v>
      </c>
      <c r="G3361" s="3" t="s">
        <v>28</v>
      </c>
      <c r="H3361" s="2" t="s">
        <v>29</v>
      </c>
      <c r="I3361" s="2" t="s">
        <v>8236</v>
      </c>
      <c r="J3361" s="3" t="str">
        <f>HYPERLINK("https://www.boe.es/gazeta/dias/1824/10/30/pdfs/GMD-1824-138.pdf#page=4","Abrir facsímil")</f>
        <v>Abrir facsímil</v>
      </c>
      <c r="K3361" s="3" t="s">
        <v>31</v>
      </c>
    </row>
    <row r="3362" spans="1:11" ht="42" customHeight="1">
      <c r="A3362" s="2" t="s">
        <v>8229</v>
      </c>
      <c r="B3362" s="2" t="s">
        <v>8229</v>
      </c>
      <c r="C3362" s="2" t="s">
        <v>54</v>
      </c>
      <c r="D3362" s="2" t="s">
        <v>55</v>
      </c>
      <c r="E3362" s="5">
        <v>-27449</v>
      </c>
      <c r="F3362" s="3" t="s">
        <v>360</v>
      </c>
      <c r="G3362" s="3" t="s">
        <v>37</v>
      </c>
      <c r="H3362" s="2" t="s">
        <v>29</v>
      </c>
      <c r="I3362" s="2" t="s">
        <v>8237</v>
      </c>
      <c r="J3362" s="3" t="str">
        <f>HYPERLINK("https://www.boe.es/gazeta/dias/1824/11/04/pdfs/GMD-1824-140.pdf#page=3","Abrir facsímil")</f>
        <v>Abrir facsímil</v>
      </c>
      <c r="K3362" s="3" t="s">
        <v>31</v>
      </c>
    </row>
    <row r="3363" spans="1:11" ht="42" customHeight="1">
      <c r="A3363" s="2" t="s">
        <v>8238</v>
      </c>
      <c r="B3363" s="2" t="s">
        <v>8238</v>
      </c>
      <c r="C3363" s="2" t="s">
        <v>54</v>
      </c>
      <c r="D3363" s="2" t="s">
        <v>590</v>
      </c>
      <c r="E3363" s="5">
        <v>-27671</v>
      </c>
      <c r="F3363" s="3" t="s">
        <v>1694</v>
      </c>
      <c r="G3363" s="3" t="s">
        <v>104</v>
      </c>
      <c r="H3363" s="2" t="s">
        <v>29</v>
      </c>
      <c r="I3363" s="2" t="s">
        <v>8239</v>
      </c>
      <c r="J3363" s="3" t="str">
        <f>HYPERLINK("https://www.boe.es/gazeta/dias/1824/03/27/pdfs/GMD-1824-41E.pdf#page=1","Abrir facsímil")</f>
        <v>Abrir facsímil</v>
      </c>
      <c r="K3363" s="3" t="s">
        <v>31</v>
      </c>
    </row>
    <row r="3364" spans="1:11" ht="42" customHeight="1">
      <c r="A3364" s="2" t="s">
        <v>8240</v>
      </c>
      <c r="B3364" s="2" t="s">
        <v>8241</v>
      </c>
      <c r="C3364" s="2" t="s">
        <v>72</v>
      </c>
      <c r="D3364" s="2" t="s">
        <v>18</v>
      </c>
      <c r="E3364" s="5">
        <v>-27475</v>
      </c>
      <c r="F3364" s="3" t="s">
        <v>1160</v>
      </c>
      <c r="G3364" s="3" t="s">
        <v>28</v>
      </c>
      <c r="H3364" s="2" t="s">
        <v>29</v>
      </c>
      <c r="I3364" s="2" t="s">
        <v>8242</v>
      </c>
      <c r="J3364" s="3" t="str">
        <f>HYPERLINK("https://www.boe.es/gazeta/dias/1824/10/09/pdfs/GMD-1824-129.pdf#page=4","Abrir facsímil")</f>
        <v>Abrir facsímil</v>
      </c>
      <c r="K3364" s="3" t="s">
        <v>31</v>
      </c>
    </row>
    <row r="3365" spans="1:11" ht="42" customHeight="1">
      <c r="A3365" s="2" t="s">
        <v>8243</v>
      </c>
      <c r="B3365" s="2" t="s">
        <v>8244</v>
      </c>
      <c r="C3365" s="2" t="s">
        <v>54</v>
      </c>
      <c r="D3365" s="2" t="s">
        <v>55</v>
      </c>
      <c r="E3365" s="5">
        <v>-27400</v>
      </c>
      <c r="F3365" s="3" t="s">
        <v>108</v>
      </c>
      <c r="G3365" s="3" t="s">
        <v>28</v>
      </c>
      <c r="H3365" s="2" t="s">
        <v>21</v>
      </c>
      <c r="I3365" s="2" t="s">
        <v>8245</v>
      </c>
      <c r="J3365" s="3" t="str">
        <f>HYPERLINK("https://www.boe.es/gazeta/dias/1824/12/23/pdfs/GMD-1824-161.pdf#page=4","Abrir facsímil")</f>
        <v>Abrir facsímil</v>
      </c>
      <c r="K3365" s="3" t="s">
        <v>23</v>
      </c>
    </row>
    <row r="3366" spans="1:11" ht="42" customHeight="1">
      <c r="A3366" s="2" t="s">
        <v>8246</v>
      </c>
      <c r="B3366" s="2" t="s">
        <v>8246</v>
      </c>
      <c r="C3366" s="2" t="s">
        <v>17</v>
      </c>
      <c r="D3366" s="2" t="s">
        <v>18</v>
      </c>
      <c r="E3366" s="5">
        <v>-27587</v>
      </c>
      <c r="F3366" s="3" t="s">
        <v>1500</v>
      </c>
      <c r="G3366" s="3" t="s">
        <v>37</v>
      </c>
      <c r="H3366" s="2" t="s">
        <v>29</v>
      </c>
      <c r="I3366" s="2" t="s">
        <v>8247</v>
      </c>
      <c r="J3366" s="3" t="str">
        <f>HYPERLINK("https://www.boe.es/gazeta/dias/1824/06/19/pdfs/GMD-1824-78.pdf#page=3","Abrir facsímil")</f>
        <v>Abrir facsímil</v>
      </c>
      <c r="K3366" s="3" t="s">
        <v>31</v>
      </c>
    </row>
    <row r="3367" spans="1:11" ht="42" customHeight="1">
      <c r="A3367" s="2" t="s">
        <v>8248</v>
      </c>
      <c r="B3367" s="2" t="s">
        <v>8248</v>
      </c>
      <c r="C3367" s="2" t="s">
        <v>72</v>
      </c>
      <c r="D3367" s="2" t="s">
        <v>18</v>
      </c>
      <c r="E3367" s="5">
        <v>-27731</v>
      </c>
      <c r="F3367" s="3" t="s">
        <v>1284</v>
      </c>
      <c r="G3367" s="3" t="s">
        <v>28</v>
      </c>
      <c r="H3367" s="2" t="s">
        <v>29</v>
      </c>
      <c r="I3367" s="2" t="s">
        <v>8249</v>
      </c>
      <c r="J3367" s="3" t="str">
        <f>HYPERLINK("https://www.boe.es/gazeta/dias/1824/01/27/pdfs/GMD-1824-12.pdf#page=4","Abrir facsímil")</f>
        <v>Abrir facsímil</v>
      </c>
      <c r="K3367" s="3" t="s">
        <v>31</v>
      </c>
    </row>
    <row r="3368" spans="1:11" ht="42" customHeight="1">
      <c r="A3368" s="2" t="s">
        <v>8248</v>
      </c>
      <c r="B3368" s="2" t="s">
        <v>8248</v>
      </c>
      <c r="C3368" s="2" t="s">
        <v>54</v>
      </c>
      <c r="D3368" s="2" t="s">
        <v>55</v>
      </c>
      <c r="E3368" s="5">
        <v>-27724</v>
      </c>
      <c r="F3368" s="3" t="s">
        <v>708</v>
      </c>
      <c r="G3368" s="3" t="s">
        <v>37</v>
      </c>
      <c r="H3368" s="2" t="s">
        <v>29</v>
      </c>
      <c r="I3368" s="2" t="s">
        <v>8250</v>
      </c>
      <c r="J3368" s="3" t="str">
        <f>HYPERLINK("https://www.boe.es/gazeta/dias/1824/02/03/pdfs/GMD-1824-16.pdf#page=3","Abrir facsímil")</f>
        <v>Abrir facsímil</v>
      </c>
      <c r="K3368" s="3" t="s">
        <v>31</v>
      </c>
    </row>
    <row r="3369" spans="1:11" ht="42" customHeight="1">
      <c r="A3369" s="2" t="s">
        <v>8251</v>
      </c>
      <c r="B3369" s="2" t="s">
        <v>8252</v>
      </c>
      <c r="C3369" s="2" t="s">
        <v>54</v>
      </c>
      <c r="D3369" s="2" t="s">
        <v>55</v>
      </c>
      <c r="E3369" s="5">
        <v>-27659</v>
      </c>
      <c r="F3369" s="3" t="s">
        <v>215</v>
      </c>
      <c r="G3369" s="3" t="s">
        <v>28</v>
      </c>
      <c r="H3369" s="2" t="s">
        <v>29</v>
      </c>
      <c r="I3369" s="2" t="s">
        <v>8253</v>
      </c>
      <c r="J3369" s="3" t="str">
        <f>HYPERLINK("https://www.boe.es/gazeta/dias/1824/04/08/pdfs/GMD-1824-46.pdf#page=4","Abrir facsímil")</f>
        <v>Abrir facsímil</v>
      </c>
      <c r="K3369" s="3" t="s">
        <v>31</v>
      </c>
    </row>
    <row r="3370" spans="1:11" ht="42" customHeight="1">
      <c r="A3370" s="2" t="s">
        <v>8254</v>
      </c>
      <c r="B3370" s="2" t="s">
        <v>8255</v>
      </c>
      <c r="C3370" s="2" t="s">
        <v>54</v>
      </c>
      <c r="D3370" s="2" t="s">
        <v>55</v>
      </c>
      <c r="E3370" s="5">
        <v>-27678</v>
      </c>
      <c r="F3370" s="3" t="s">
        <v>622</v>
      </c>
      <c r="G3370" s="3" t="s">
        <v>104</v>
      </c>
      <c r="H3370" s="2" t="s">
        <v>29</v>
      </c>
      <c r="I3370" s="2" t="s">
        <v>8256</v>
      </c>
      <c r="J3370" s="3" t="str">
        <f>HYPERLINK("https://www.boe.es/gazeta/dias/1824/03/20/pdfs/GMD-1824-37.pdf#page=1","Abrir facsímil")</f>
        <v>Abrir facsímil</v>
      </c>
      <c r="K3370" s="3" t="s">
        <v>31</v>
      </c>
    </row>
    <row r="3371" spans="1:11" ht="42" customHeight="1">
      <c r="A3371" s="2" t="s">
        <v>8254</v>
      </c>
      <c r="B3371" s="2" t="s">
        <v>8255</v>
      </c>
      <c r="C3371" s="2" t="s">
        <v>54</v>
      </c>
      <c r="D3371" s="2" t="s">
        <v>55</v>
      </c>
      <c r="E3371" s="5">
        <v>-27657</v>
      </c>
      <c r="F3371" s="3" t="s">
        <v>94</v>
      </c>
      <c r="G3371" s="3" t="s">
        <v>90</v>
      </c>
      <c r="H3371" s="2" t="s">
        <v>29</v>
      </c>
      <c r="I3371" s="2" t="s">
        <v>8257</v>
      </c>
      <c r="J3371" s="3" t="str">
        <f>HYPERLINK("https://www.boe.es/gazeta/dias/1824/04/10/pdfs/GMD-1824-47.pdf#page=2","Abrir facsímil")</f>
        <v>Abrir facsímil</v>
      </c>
      <c r="K3371" s="3" t="s">
        <v>31</v>
      </c>
    </row>
    <row r="3372" spans="1:11" ht="42" customHeight="1">
      <c r="A3372" s="2" t="s">
        <v>8254</v>
      </c>
      <c r="B3372" s="2" t="s">
        <v>8255</v>
      </c>
      <c r="C3372" s="2" t="s">
        <v>54</v>
      </c>
      <c r="D3372" s="2" t="s">
        <v>55</v>
      </c>
      <c r="E3372" s="5">
        <v>-27652</v>
      </c>
      <c r="F3372" s="3" t="s">
        <v>692</v>
      </c>
      <c r="G3372" s="3" t="s">
        <v>90</v>
      </c>
      <c r="H3372" s="2" t="s">
        <v>29</v>
      </c>
      <c r="I3372" s="2" t="s">
        <v>8258</v>
      </c>
      <c r="J3372" s="3" t="str">
        <f>HYPERLINK("https://www.boe.es/gazeta/dias/1824/04/15/pdfs/GMD-1824-49.pdf#page=2","Abrir facsímil")</f>
        <v>Abrir facsímil</v>
      </c>
      <c r="K3372" s="3" t="s">
        <v>31</v>
      </c>
    </row>
    <row r="3373" spans="1:11" ht="42" customHeight="1">
      <c r="A3373" s="2" t="s">
        <v>8259</v>
      </c>
      <c r="B3373" s="2" t="s">
        <v>8260</v>
      </c>
      <c r="C3373" s="2" t="s">
        <v>54</v>
      </c>
      <c r="D3373" s="2" t="s">
        <v>55</v>
      </c>
      <c r="E3373" s="5">
        <v>-27489</v>
      </c>
      <c r="F3373" s="3" t="s">
        <v>59</v>
      </c>
      <c r="G3373" s="3" t="s">
        <v>28</v>
      </c>
      <c r="H3373" s="2" t="s">
        <v>29</v>
      </c>
      <c r="I3373" s="2" t="s">
        <v>8261</v>
      </c>
      <c r="J3373" s="3" t="str">
        <f>HYPERLINK("https://www.boe.es/gazeta/dias/1824/09/25/pdfs/GMD-1824-123.pdf#page=4","Abrir facsímil")</f>
        <v>Abrir facsímil</v>
      </c>
      <c r="K3373" s="3" t="s">
        <v>31</v>
      </c>
    </row>
    <row r="3374" spans="1:11" ht="42" customHeight="1">
      <c r="A3374" s="2" t="s">
        <v>8262</v>
      </c>
      <c r="B3374" s="2" t="s">
        <v>8263</v>
      </c>
      <c r="C3374" s="2" t="s">
        <v>72</v>
      </c>
      <c r="D3374" s="2" t="s">
        <v>18</v>
      </c>
      <c r="E3374" s="5">
        <v>-27470</v>
      </c>
      <c r="F3374" s="3" t="s">
        <v>89</v>
      </c>
      <c r="G3374" s="3" t="s">
        <v>37</v>
      </c>
      <c r="H3374" s="2" t="s">
        <v>29</v>
      </c>
      <c r="I3374" s="2" t="s">
        <v>8264</v>
      </c>
      <c r="J3374" s="3" t="str">
        <f>HYPERLINK("https://www.boe.es/gazeta/dias/1824/10/14/pdfs/GMD-1824-131.pdf#page=3","Abrir facsímil")</f>
        <v>Abrir facsímil</v>
      </c>
      <c r="K3374" s="3" t="s">
        <v>31</v>
      </c>
    </row>
    <row r="3375" spans="1:11" ht="42" customHeight="1">
      <c r="A3375" s="2" t="s">
        <v>8265</v>
      </c>
      <c r="B3375" s="2" t="s">
        <v>8265</v>
      </c>
      <c r="C3375" s="2" t="s">
        <v>54</v>
      </c>
      <c r="D3375" s="2" t="s">
        <v>55</v>
      </c>
      <c r="E3375" s="5">
        <v>-27568</v>
      </c>
      <c r="F3375" s="3" t="s">
        <v>103</v>
      </c>
      <c r="G3375" s="3" t="s">
        <v>90</v>
      </c>
      <c r="H3375" s="2" t="s">
        <v>29</v>
      </c>
      <c r="I3375" s="2" t="s">
        <v>8266</v>
      </c>
      <c r="J3375" s="3" t="str">
        <f>HYPERLINK("https://www.boe.es/gazeta/dias/1824/07/08/pdfs/GMD-1824-86.pdf#page=2","Abrir facsímil")</f>
        <v>Abrir facsímil</v>
      </c>
      <c r="K3375" s="3" t="s">
        <v>31</v>
      </c>
    </row>
    <row r="3376" spans="1:11" ht="42" customHeight="1">
      <c r="A3376" s="2" t="s">
        <v>8267</v>
      </c>
      <c r="B3376" s="2" t="s">
        <v>8268</v>
      </c>
      <c r="C3376" s="2" t="s">
        <v>17</v>
      </c>
      <c r="D3376" s="2" t="s">
        <v>18</v>
      </c>
      <c r="E3376" s="5">
        <v>-27577</v>
      </c>
      <c r="F3376" s="3" t="s">
        <v>1963</v>
      </c>
      <c r="G3376" s="3" t="s">
        <v>90</v>
      </c>
      <c r="H3376" s="2" t="s">
        <v>21</v>
      </c>
      <c r="I3376" s="2" t="s">
        <v>8269</v>
      </c>
      <c r="J3376" s="3" t="str">
        <f>HYPERLINK("https://www.boe.es/gazeta/dias/1824/06/29/pdfs/GMD-1824-82.pdf#page=2","Abrir facsímil")</f>
        <v>Abrir facsímil</v>
      </c>
      <c r="K3376" s="3" t="s">
        <v>23</v>
      </c>
    </row>
    <row r="3377" spans="1:11" ht="42" customHeight="1">
      <c r="A3377" s="2" t="s">
        <v>8270</v>
      </c>
      <c r="B3377" s="2" t="s">
        <v>8271</v>
      </c>
      <c r="C3377" s="2" t="s">
        <v>26</v>
      </c>
      <c r="D3377" s="2" t="s">
        <v>18</v>
      </c>
      <c r="E3377" s="5">
        <v>-27440</v>
      </c>
      <c r="F3377" s="3" t="s">
        <v>127</v>
      </c>
      <c r="G3377" s="3" t="s">
        <v>128</v>
      </c>
      <c r="H3377" s="2" t="s">
        <v>29</v>
      </c>
      <c r="I3377" s="2" t="s">
        <v>8272</v>
      </c>
      <c r="J3377" s="3" t="str">
        <f>HYPERLINK("https://www.boe.es/gazeta/dias/1824/11/13/pdfs/GMD-1824-144.pdf#page=3","Abrir facsímil")</f>
        <v>Abrir facsímil</v>
      </c>
      <c r="K3377" s="3" t="s">
        <v>31</v>
      </c>
    </row>
    <row r="3378" spans="1:11" ht="42" customHeight="1">
      <c r="A3378" s="2" t="s">
        <v>8273</v>
      </c>
      <c r="B3378" s="2" t="s">
        <v>8273</v>
      </c>
      <c r="C3378" s="2" t="s">
        <v>54</v>
      </c>
      <c r="D3378" s="2" t="s">
        <v>55</v>
      </c>
      <c r="E3378" s="5">
        <v>-27563</v>
      </c>
      <c r="F3378" s="3" t="s">
        <v>1303</v>
      </c>
      <c r="G3378" s="3" t="s">
        <v>90</v>
      </c>
      <c r="H3378" s="2" t="s">
        <v>29</v>
      </c>
      <c r="I3378" s="2" t="s">
        <v>8274</v>
      </c>
      <c r="J3378" s="3" t="str">
        <f>HYPERLINK("https://www.boe.es/gazeta/dias/1824/07/13/pdfs/GMD-1824-88.pdf#page=2","Abrir facsímil")</f>
        <v>Abrir facsímil</v>
      </c>
      <c r="K3378" s="3" t="s">
        <v>31</v>
      </c>
    </row>
    <row r="3379" spans="1:11" ht="42" customHeight="1">
      <c r="A3379" s="2" t="s">
        <v>8275</v>
      </c>
      <c r="B3379" s="2" t="s">
        <v>8276</v>
      </c>
      <c r="C3379" s="2" t="s">
        <v>54</v>
      </c>
      <c r="D3379" s="2" t="s">
        <v>55</v>
      </c>
      <c r="E3379" s="5">
        <v>-27727</v>
      </c>
      <c r="F3379" s="3" t="s">
        <v>452</v>
      </c>
      <c r="G3379" s="3" t="s">
        <v>28</v>
      </c>
      <c r="H3379" s="2" t="s">
        <v>29</v>
      </c>
      <c r="I3379" s="2" t="s">
        <v>8277</v>
      </c>
      <c r="J3379" s="3" t="str">
        <f>HYPERLINK("https://www.boe.es/gazeta/dias/1824/01/31/pdfs/GMD-1824-14.pdf#page=4","Abrir facsímil")</f>
        <v>Abrir facsímil</v>
      </c>
      <c r="K3379" s="3" t="s">
        <v>31</v>
      </c>
    </row>
    <row r="3380" spans="1:11" ht="42" customHeight="1">
      <c r="A3380" s="2" t="s">
        <v>8278</v>
      </c>
      <c r="B3380" s="2" t="s">
        <v>8278</v>
      </c>
      <c r="C3380" s="2" t="s">
        <v>17</v>
      </c>
      <c r="D3380" s="2" t="s">
        <v>18</v>
      </c>
      <c r="E3380" s="5">
        <v>-27402</v>
      </c>
      <c r="F3380" s="3" t="s">
        <v>1702</v>
      </c>
      <c r="G3380" s="3" t="s">
        <v>90</v>
      </c>
      <c r="H3380" s="2" t="s">
        <v>29</v>
      </c>
      <c r="I3380" s="2" t="s">
        <v>8279</v>
      </c>
      <c r="J3380" s="3" t="str">
        <f>HYPERLINK("https://www.boe.es/gazeta/dias/1824/12/21/pdfs/GMD-1824-160.pdf#page=2","Abrir facsímil")</f>
        <v>Abrir facsímil</v>
      </c>
      <c r="K3380" s="3" t="s">
        <v>31</v>
      </c>
    </row>
    <row r="3381" spans="1:11" ht="42" customHeight="1">
      <c r="A3381" s="2" t="s">
        <v>8280</v>
      </c>
      <c r="B3381" s="2" t="s">
        <v>8280</v>
      </c>
      <c r="C3381" s="2" t="s">
        <v>155</v>
      </c>
      <c r="D3381" s="2" t="s">
        <v>18</v>
      </c>
      <c r="E3381" s="5">
        <v>-27598</v>
      </c>
      <c r="F3381" s="3" t="s">
        <v>937</v>
      </c>
      <c r="G3381" s="3" t="s">
        <v>104</v>
      </c>
      <c r="H3381" s="2" t="s">
        <v>29</v>
      </c>
      <c r="I3381" s="2" t="s">
        <v>8281</v>
      </c>
      <c r="J3381" s="3" t="str">
        <f>HYPERLINK("https://www.boe.es/gazeta/dias/1824/06/08/pdfs/GMD-1824-73.pdf#page=1","Abrir facsímil")</f>
        <v>Abrir facsímil</v>
      </c>
      <c r="K3381" s="3" t="s">
        <v>31</v>
      </c>
    </row>
    <row r="3382" spans="1:11" ht="42" customHeight="1">
      <c r="A3382" s="2" t="s">
        <v>8280</v>
      </c>
      <c r="B3382" s="2" t="s">
        <v>8280</v>
      </c>
      <c r="C3382" s="2" t="s">
        <v>54</v>
      </c>
      <c r="D3382" s="2" t="s">
        <v>55</v>
      </c>
      <c r="E3382" s="5">
        <v>-27505</v>
      </c>
      <c r="F3382" s="3" t="s">
        <v>2070</v>
      </c>
      <c r="G3382" s="3" t="s">
        <v>37</v>
      </c>
      <c r="H3382" s="2" t="s">
        <v>29</v>
      </c>
      <c r="I3382" s="2" t="s">
        <v>8282</v>
      </c>
      <c r="J3382" s="3" t="str">
        <f>HYPERLINK("https://www.boe.es/gazeta/dias/1824/09/09/pdfs/GMD-1824-116.pdf#page=3","Abrir facsímil")</f>
        <v>Abrir facsímil</v>
      </c>
      <c r="K3382" s="3" t="s">
        <v>31</v>
      </c>
    </row>
    <row r="3383" spans="1:11" ht="42" customHeight="1">
      <c r="A3383" s="2" t="s">
        <v>8283</v>
      </c>
      <c r="B3383" s="2" t="s">
        <v>8284</v>
      </c>
      <c r="C3383" s="2" t="s">
        <v>54</v>
      </c>
      <c r="D3383" s="2" t="s">
        <v>55</v>
      </c>
      <c r="E3383" s="5">
        <v>-27533</v>
      </c>
      <c r="F3383" s="3" t="s">
        <v>227</v>
      </c>
      <c r="G3383" s="3" t="s">
        <v>90</v>
      </c>
      <c r="H3383" s="2" t="s">
        <v>29</v>
      </c>
      <c r="I3383" s="2" t="s">
        <v>8285</v>
      </c>
      <c r="J3383" s="3" t="str">
        <f>HYPERLINK("https://www.boe.es/gazeta/dias/1824/08/12/pdfs/GMD-1824-101.pdf#page=2","Abrir facsímil")</f>
        <v>Abrir facsímil</v>
      </c>
      <c r="K3383" s="3" t="s">
        <v>31</v>
      </c>
    </row>
    <row r="3384" spans="1:11" ht="42" customHeight="1">
      <c r="A3384" s="2" t="s">
        <v>8286</v>
      </c>
      <c r="B3384" s="2" t="s">
        <v>8286</v>
      </c>
      <c r="C3384" s="2" t="s">
        <v>54</v>
      </c>
      <c r="D3384" s="2" t="s">
        <v>55</v>
      </c>
      <c r="E3384" s="5">
        <v>-27430</v>
      </c>
      <c r="F3384" s="3" t="s">
        <v>699</v>
      </c>
      <c r="G3384" s="3" t="s">
        <v>90</v>
      </c>
      <c r="H3384" s="2" t="s">
        <v>29</v>
      </c>
      <c r="I3384" s="2" t="s">
        <v>8287</v>
      </c>
      <c r="J3384" s="3" t="str">
        <f>HYPERLINK("https://www.boe.es/gazeta/dias/1824/11/23/pdfs/GMD-1824-148.pdf#page=2","Abrir facsímil")</f>
        <v>Abrir facsímil</v>
      </c>
      <c r="K3384" s="3" t="s">
        <v>31</v>
      </c>
    </row>
    <row r="3385" spans="1:11" ht="42" customHeight="1">
      <c r="A3385" s="2" t="s">
        <v>8288</v>
      </c>
      <c r="B3385" s="2" t="s">
        <v>8288</v>
      </c>
      <c r="C3385" s="2" t="s">
        <v>54</v>
      </c>
      <c r="D3385" s="2" t="s">
        <v>55</v>
      </c>
      <c r="E3385" s="5">
        <v>-27407</v>
      </c>
      <c r="F3385" s="3" t="s">
        <v>254</v>
      </c>
      <c r="G3385" s="3" t="s">
        <v>90</v>
      </c>
      <c r="H3385" s="2" t="s">
        <v>29</v>
      </c>
      <c r="I3385" s="2" t="s">
        <v>8289</v>
      </c>
      <c r="J3385" s="3" t="str">
        <f>HYPERLINK("https://www.boe.es/gazeta/dias/1824/12/16/pdfs/GMD-1824-158.pdf#page=2","Abrir facsímil")</f>
        <v>Abrir facsímil</v>
      </c>
      <c r="K3385" s="3" t="s">
        <v>31</v>
      </c>
    </row>
    <row r="3386" spans="1:11" ht="42" customHeight="1">
      <c r="A3386" s="2" t="s">
        <v>8290</v>
      </c>
      <c r="B3386" s="2" t="s">
        <v>8291</v>
      </c>
      <c r="C3386" s="2" t="s">
        <v>54</v>
      </c>
      <c r="D3386" s="2" t="s">
        <v>55</v>
      </c>
      <c r="E3386" s="5">
        <v>-27402</v>
      </c>
      <c r="F3386" s="3" t="s">
        <v>1702</v>
      </c>
      <c r="G3386" s="3" t="s">
        <v>2509</v>
      </c>
      <c r="H3386" s="2" t="s">
        <v>29</v>
      </c>
      <c r="I3386" s="2" t="s">
        <v>8292</v>
      </c>
      <c r="J3386" s="3" t="str">
        <f>HYPERLINK("https://www.boe.es/gazeta/dias/1824/12/21/pdfs/GMD-1824-160.pdf#page=4","Abrir facsímil")</f>
        <v>Abrir facsímil</v>
      </c>
      <c r="K3386" s="3" t="s">
        <v>31</v>
      </c>
    </row>
    <row r="3387" spans="1:11" ht="42" customHeight="1">
      <c r="A3387" s="2" t="s">
        <v>8293</v>
      </c>
      <c r="B3387" s="2" t="s">
        <v>8293</v>
      </c>
      <c r="C3387" s="2" t="s">
        <v>17</v>
      </c>
      <c r="D3387" s="2" t="s">
        <v>18</v>
      </c>
      <c r="E3387" s="5">
        <v>-27405</v>
      </c>
      <c r="F3387" s="3" t="s">
        <v>165</v>
      </c>
      <c r="G3387" s="3" t="s">
        <v>37</v>
      </c>
      <c r="H3387" s="2" t="s">
        <v>29</v>
      </c>
      <c r="I3387" s="2" t="s">
        <v>8294</v>
      </c>
      <c r="J3387" s="3" t="str">
        <f>HYPERLINK("https://www.boe.es/gazeta/dias/1824/12/18/pdfs/GMD-1824-159.pdf#page=3","Abrir facsímil")</f>
        <v>Abrir facsímil</v>
      </c>
      <c r="K3387" s="3" t="s">
        <v>31</v>
      </c>
    </row>
    <row r="3388" spans="1:11" ht="42" customHeight="1">
      <c r="A3388" s="2" t="s">
        <v>8295</v>
      </c>
      <c r="B3388" s="2" t="s">
        <v>8296</v>
      </c>
      <c r="C3388" s="2" t="s">
        <v>17</v>
      </c>
      <c r="D3388" s="2" t="s">
        <v>18</v>
      </c>
      <c r="E3388" s="5">
        <v>-27409</v>
      </c>
      <c r="F3388" s="3" t="s">
        <v>85</v>
      </c>
      <c r="G3388" s="3" t="s">
        <v>28</v>
      </c>
      <c r="H3388" s="2" t="s">
        <v>29</v>
      </c>
      <c r="I3388" s="2" t="s">
        <v>8297</v>
      </c>
      <c r="J3388" s="3" t="str">
        <f>HYPERLINK("https://www.boe.es/gazeta/dias/1824/12/14/pdfs/GMD-1824-157.pdf#page=4","Abrir facsímil")</f>
        <v>Abrir facsímil</v>
      </c>
      <c r="K3388" s="3" t="s">
        <v>31</v>
      </c>
    </row>
    <row r="3389" spans="1:11" ht="42" customHeight="1">
      <c r="A3389" s="2" t="s">
        <v>8298</v>
      </c>
      <c r="B3389" s="2" t="s">
        <v>8299</v>
      </c>
      <c r="C3389" s="2" t="s">
        <v>54</v>
      </c>
      <c r="D3389" s="2" t="s">
        <v>55</v>
      </c>
      <c r="E3389" s="5">
        <v>-27489</v>
      </c>
      <c r="F3389" s="3" t="s">
        <v>59</v>
      </c>
      <c r="G3389" s="3" t="s">
        <v>90</v>
      </c>
      <c r="H3389" s="2" t="s">
        <v>29</v>
      </c>
      <c r="I3389" s="2" t="s">
        <v>8300</v>
      </c>
      <c r="J3389" s="3" t="str">
        <f>HYPERLINK("https://www.boe.es/gazeta/dias/1824/09/25/pdfs/GMD-1824-123.pdf#page=2","Abrir facsímil")</f>
        <v>Abrir facsímil</v>
      </c>
      <c r="K3389" s="3" t="s">
        <v>31</v>
      </c>
    </row>
    <row r="3390" spans="1:11" ht="42" customHeight="1">
      <c r="A3390" s="2" t="s">
        <v>8301</v>
      </c>
      <c r="B3390" s="2" t="s">
        <v>8301</v>
      </c>
      <c r="C3390" s="2" t="s">
        <v>54</v>
      </c>
      <c r="D3390" s="2" t="s">
        <v>55</v>
      </c>
      <c r="E3390" s="5">
        <v>-27503</v>
      </c>
      <c r="F3390" s="3" t="s">
        <v>196</v>
      </c>
      <c r="G3390" s="3" t="s">
        <v>37</v>
      </c>
      <c r="H3390" s="2" t="s">
        <v>29</v>
      </c>
      <c r="I3390" s="2" t="s">
        <v>8302</v>
      </c>
      <c r="J3390" s="3" t="str">
        <f>HYPERLINK("https://www.boe.es/gazeta/dias/1824/09/11/pdfs/GMD-1824-117.pdf#page=3","Abrir facsímil")</f>
        <v>Abrir facsímil</v>
      </c>
      <c r="K3390" s="3" t="s">
        <v>31</v>
      </c>
    </row>
    <row r="3391" spans="1:11" ht="42" customHeight="1">
      <c r="A3391" s="2" t="s">
        <v>8303</v>
      </c>
      <c r="B3391" s="2" t="s">
        <v>8304</v>
      </c>
      <c r="C3391" s="2" t="s">
        <v>17</v>
      </c>
      <c r="D3391" s="2" t="s">
        <v>18</v>
      </c>
      <c r="E3391" s="5">
        <v>-27517</v>
      </c>
      <c r="F3391" s="3" t="s">
        <v>173</v>
      </c>
      <c r="G3391" s="3" t="s">
        <v>28</v>
      </c>
      <c r="H3391" s="2" t="s">
        <v>29</v>
      </c>
      <c r="I3391" s="2" t="s">
        <v>8305</v>
      </c>
      <c r="J3391" s="3" t="str">
        <f>HYPERLINK("https://www.boe.es/gazeta/dias/1824/08/28/pdfs/GMD-1824-110.pdf#page=4","Abrir facsímil")</f>
        <v>Abrir facsímil</v>
      </c>
      <c r="K3391" s="3" t="s">
        <v>31</v>
      </c>
    </row>
    <row r="3392" spans="1:11" ht="42" customHeight="1">
      <c r="A3392" s="2" t="s">
        <v>8306</v>
      </c>
      <c r="B3392" s="2" t="s">
        <v>8306</v>
      </c>
      <c r="C3392" s="2" t="s">
        <v>17</v>
      </c>
      <c r="D3392" s="2" t="s">
        <v>18</v>
      </c>
      <c r="E3392" s="5">
        <v>-27496</v>
      </c>
      <c r="F3392" s="3" t="s">
        <v>1377</v>
      </c>
      <c r="G3392" s="3" t="s">
        <v>28</v>
      </c>
      <c r="H3392" s="2" t="s">
        <v>29</v>
      </c>
      <c r="I3392" s="2" t="s">
        <v>8307</v>
      </c>
      <c r="J3392" s="3" t="str">
        <f>HYPERLINK("https://www.boe.es/gazeta/dias/1824/09/18/pdfs/GMD-1824-120.pdf#page=4","Abrir facsímil")</f>
        <v>Abrir facsímil</v>
      </c>
      <c r="K3392" s="3" t="s">
        <v>31</v>
      </c>
    </row>
    <row r="3393" spans="1:11" ht="42" customHeight="1">
      <c r="A3393" s="2" t="s">
        <v>8308</v>
      </c>
      <c r="B3393" s="2" t="s">
        <v>8308</v>
      </c>
      <c r="C3393" s="2" t="s">
        <v>54</v>
      </c>
      <c r="D3393" s="2" t="s">
        <v>55</v>
      </c>
      <c r="E3393" s="5">
        <v>-27549</v>
      </c>
      <c r="F3393" s="3" t="s">
        <v>1271</v>
      </c>
      <c r="G3393" s="3" t="s">
        <v>104</v>
      </c>
      <c r="H3393" s="2" t="s">
        <v>29</v>
      </c>
      <c r="I3393" s="2" t="s">
        <v>8309</v>
      </c>
      <c r="J3393" s="3" t="str">
        <f>HYPERLINK("https://www.boe.es/gazeta/dias/1824/07/27/pdfs/GMD-1824-94.pdf#page=1","Abrir facsímil")</f>
        <v>Abrir facsímil</v>
      </c>
      <c r="K3393" s="3" t="s">
        <v>31</v>
      </c>
    </row>
    <row r="3394" spans="1:11" ht="42" customHeight="1">
      <c r="A3394" s="2" t="s">
        <v>8310</v>
      </c>
      <c r="B3394" s="2" t="s">
        <v>8310</v>
      </c>
      <c r="C3394" s="2" t="s">
        <v>54</v>
      </c>
      <c r="D3394" s="2" t="s">
        <v>55</v>
      </c>
      <c r="E3394" s="5">
        <v>-27437</v>
      </c>
      <c r="F3394" s="3" t="s">
        <v>45</v>
      </c>
      <c r="G3394" s="3" t="s">
        <v>104</v>
      </c>
      <c r="H3394" s="2" t="s">
        <v>29</v>
      </c>
      <c r="I3394" s="2" t="s">
        <v>8311</v>
      </c>
      <c r="J3394" s="3" t="str">
        <f>HYPERLINK("https://www.boe.es/gazeta/dias/1824/11/16/pdfs/GMD-1824-145.pdf#page=1","Abrir facsímil")</f>
        <v>Abrir facsímil</v>
      </c>
      <c r="K3394" s="3" t="s">
        <v>31</v>
      </c>
    </row>
    <row r="3395" spans="1:11" ht="42" customHeight="1">
      <c r="A3395" s="2" t="s">
        <v>8312</v>
      </c>
      <c r="B3395" s="2" t="s">
        <v>8313</v>
      </c>
      <c r="C3395" s="2" t="s">
        <v>34</v>
      </c>
      <c r="D3395" s="2" t="s">
        <v>35</v>
      </c>
      <c r="E3395" s="5">
        <v>-27594</v>
      </c>
      <c r="F3395" s="3" t="s">
        <v>432</v>
      </c>
      <c r="G3395" s="3" t="s">
        <v>90</v>
      </c>
      <c r="H3395" s="2" t="s">
        <v>29</v>
      </c>
      <c r="I3395" s="2" t="s">
        <v>8314</v>
      </c>
      <c r="J3395" s="3" t="str">
        <f>HYPERLINK("https://www.boe.es/gazeta/dias/1824/06/12/pdfs/GMD-1824-75.pdf#page=2","Abrir facsímil")</f>
        <v>Abrir facsímil</v>
      </c>
      <c r="K3395" s="3" t="s">
        <v>31</v>
      </c>
    </row>
    <row r="3396" spans="1:11" ht="42" customHeight="1">
      <c r="A3396" s="2" t="s">
        <v>8315</v>
      </c>
      <c r="B3396" s="2" t="s">
        <v>8316</v>
      </c>
      <c r="C3396" s="2" t="s">
        <v>17</v>
      </c>
      <c r="D3396" s="2" t="s">
        <v>18</v>
      </c>
      <c r="E3396" s="5">
        <v>-27713</v>
      </c>
      <c r="F3396" s="3" t="s">
        <v>371</v>
      </c>
      <c r="G3396" s="3" t="s">
        <v>37</v>
      </c>
      <c r="H3396" s="2" t="s">
        <v>29</v>
      </c>
      <c r="I3396" s="2" t="s">
        <v>8317</v>
      </c>
      <c r="J3396" s="3" t="str">
        <f>HYPERLINK("https://www.boe.es/gazeta/dias/1824/02/14/pdfs/GMD-1824-21.pdf#page=3","Abrir facsímil")</f>
        <v>Abrir facsímil</v>
      </c>
      <c r="K3396" s="3" t="s">
        <v>31</v>
      </c>
    </row>
    <row r="3397" spans="1:11" ht="42" customHeight="1">
      <c r="A3397" s="2" t="s">
        <v>8318</v>
      </c>
      <c r="B3397" s="2" t="s">
        <v>8319</v>
      </c>
      <c r="C3397" s="2" t="s">
        <v>54</v>
      </c>
      <c r="D3397" s="2" t="s">
        <v>55</v>
      </c>
      <c r="E3397" s="5">
        <v>-27493</v>
      </c>
      <c r="F3397" s="3" t="s">
        <v>63</v>
      </c>
      <c r="G3397" s="3" t="s">
        <v>64</v>
      </c>
      <c r="H3397" s="2" t="s">
        <v>29</v>
      </c>
      <c r="I3397" s="2" t="s">
        <v>8320</v>
      </c>
      <c r="J3397" s="3" t="str">
        <f>HYPERLINK("https://www.boe.es/gazeta/dias/1824/09/21/pdfs/GMD-1824-121.pdf#page=3","Abrir facsímil")</f>
        <v>Abrir facsímil</v>
      </c>
      <c r="K3397" s="3" t="s">
        <v>31</v>
      </c>
    </row>
    <row r="3398" spans="1:11" ht="42" customHeight="1">
      <c r="A3398" s="2" t="s">
        <v>8321</v>
      </c>
      <c r="B3398" s="2" t="s">
        <v>8322</v>
      </c>
      <c r="C3398" s="2" t="s">
        <v>301</v>
      </c>
      <c r="D3398" s="2" t="s">
        <v>18</v>
      </c>
      <c r="E3398" s="5">
        <v>-27556</v>
      </c>
      <c r="F3398" s="3" t="s">
        <v>367</v>
      </c>
      <c r="G3398" s="3" t="s">
        <v>28</v>
      </c>
      <c r="H3398" s="2" t="s">
        <v>29</v>
      </c>
      <c r="I3398" s="2" t="s">
        <v>8323</v>
      </c>
      <c r="J3398" s="3" t="str">
        <f>HYPERLINK("https://www.boe.es/gazeta/dias/1824/07/20/pdfs/GMD-1824-91.pdf#page=4","Abrir facsímil")</f>
        <v>Abrir facsímil</v>
      </c>
      <c r="K3398" s="3" t="s">
        <v>31</v>
      </c>
    </row>
    <row r="3399" spans="1:11" ht="42" customHeight="1">
      <c r="A3399" s="2" t="s">
        <v>8324</v>
      </c>
      <c r="B3399" s="2" t="s">
        <v>8325</v>
      </c>
      <c r="C3399" s="2" t="s">
        <v>54</v>
      </c>
      <c r="D3399" s="2" t="s">
        <v>55</v>
      </c>
      <c r="E3399" s="5">
        <v>-27717</v>
      </c>
      <c r="F3399" s="3" t="s">
        <v>277</v>
      </c>
      <c r="G3399" s="3" t="s">
        <v>37</v>
      </c>
      <c r="H3399" s="2" t="s">
        <v>29</v>
      </c>
      <c r="I3399" s="2" t="s">
        <v>8326</v>
      </c>
      <c r="J3399" s="3" t="str">
        <f>HYPERLINK("https://www.boe.es/gazeta/dias/1824/02/10/pdfs/GMD-1824-19.pdf#page=3","Abrir facsímil")</f>
        <v>Abrir facsímil</v>
      </c>
      <c r="K3399" s="3" t="s">
        <v>31</v>
      </c>
    </row>
    <row r="3400" spans="1:11" ht="42" customHeight="1">
      <c r="A3400" s="2" t="s">
        <v>8327</v>
      </c>
      <c r="B3400" s="2" t="s">
        <v>8328</v>
      </c>
      <c r="C3400" s="2" t="s">
        <v>54</v>
      </c>
      <c r="D3400" s="2" t="s">
        <v>55</v>
      </c>
      <c r="E3400" s="5">
        <v>-27573</v>
      </c>
      <c r="F3400" s="3" t="s">
        <v>390</v>
      </c>
      <c r="G3400" s="3" t="s">
        <v>37</v>
      </c>
      <c r="H3400" s="2" t="s">
        <v>29</v>
      </c>
      <c r="I3400" s="2" t="s">
        <v>8329</v>
      </c>
      <c r="J3400" s="3" t="str">
        <f>HYPERLINK("https://www.boe.es/gazeta/dias/1824/07/03/pdfs/GMD-1824-84.pdf#page=3","Abrir facsímil")</f>
        <v>Abrir facsímil</v>
      </c>
      <c r="K3400" s="3" t="s">
        <v>31</v>
      </c>
    </row>
    <row r="3401" spans="1:11" ht="42" customHeight="1">
      <c r="A3401" s="2" t="s">
        <v>8330</v>
      </c>
      <c r="B3401" s="2" t="s">
        <v>8330</v>
      </c>
      <c r="C3401" s="2" t="s">
        <v>54</v>
      </c>
      <c r="D3401" s="2" t="s">
        <v>55</v>
      </c>
      <c r="E3401" s="5">
        <v>-27559</v>
      </c>
      <c r="F3401" s="3" t="s">
        <v>1980</v>
      </c>
      <c r="G3401" s="3" t="s">
        <v>28</v>
      </c>
      <c r="H3401" s="2" t="s">
        <v>29</v>
      </c>
      <c r="I3401" s="2" t="s">
        <v>8331</v>
      </c>
      <c r="J3401" s="3" t="str">
        <f>HYPERLINK("https://www.boe.es/gazeta/dias/1824/07/17/pdfs/GMD-1824-90.pdf#page=4","Abrir facsímil")</f>
        <v>Abrir facsímil</v>
      </c>
      <c r="K3401" s="3" t="s">
        <v>31</v>
      </c>
    </row>
    <row r="3402" spans="1:11" ht="42" customHeight="1">
      <c r="A3402" s="2" t="s">
        <v>8332</v>
      </c>
      <c r="B3402" s="2" t="s">
        <v>8333</v>
      </c>
      <c r="C3402" s="2" t="s">
        <v>26</v>
      </c>
      <c r="D3402" s="2" t="s">
        <v>18</v>
      </c>
      <c r="E3402" s="5">
        <v>-27426</v>
      </c>
      <c r="F3402" s="3" t="s">
        <v>244</v>
      </c>
      <c r="G3402" s="3" t="s">
        <v>28</v>
      </c>
      <c r="H3402" s="2" t="s">
        <v>29</v>
      </c>
      <c r="I3402" s="2" t="s">
        <v>8334</v>
      </c>
      <c r="J3402" s="3" t="str">
        <f>HYPERLINK("https://www.boe.es/gazeta/dias/1824/11/27/pdfs/GMD-1824-150.pdf#page=4","Abrir facsímil")</f>
        <v>Abrir facsímil</v>
      </c>
      <c r="K3402" s="3" t="s">
        <v>31</v>
      </c>
    </row>
    <row r="3403" spans="1:11" ht="42" customHeight="1">
      <c r="A3403" s="2" t="s">
        <v>8335</v>
      </c>
      <c r="B3403" s="2" t="s">
        <v>8336</v>
      </c>
      <c r="C3403" s="2" t="s">
        <v>34</v>
      </c>
      <c r="D3403" s="2" t="s">
        <v>35</v>
      </c>
      <c r="E3403" s="5">
        <v>-27517</v>
      </c>
      <c r="F3403" s="3" t="s">
        <v>173</v>
      </c>
      <c r="G3403" s="3" t="s">
        <v>37</v>
      </c>
      <c r="H3403" s="2" t="s">
        <v>29</v>
      </c>
      <c r="I3403" s="2" t="s">
        <v>8337</v>
      </c>
      <c r="J3403" s="3" t="str">
        <f>HYPERLINK("https://www.boe.es/gazeta/dias/1824/08/28/pdfs/GMD-1824-110.pdf#page=3","Abrir facsímil")</f>
        <v>Abrir facsímil</v>
      </c>
      <c r="K3403" s="3" t="s">
        <v>31</v>
      </c>
    </row>
    <row r="3404" spans="1:11" ht="42" customHeight="1">
      <c r="A3404" s="2" t="s">
        <v>8338</v>
      </c>
      <c r="B3404" s="2" t="s">
        <v>8339</v>
      </c>
      <c r="C3404" s="2" t="s">
        <v>34</v>
      </c>
      <c r="D3404" s="2" t="s">
        <v>35</v>
      </c>
      <c r="E3404" s="5">
        <v>-27419</v>
      </c>
      <c r="F3404" s="3" t="s">
        <v>1180</v>
      </c>
      <c r="G3404" s="3" t="s">
        <v>90</v>
      </c>
      <c r="H3404" s="2" t="s">
        <v>29</v>
      </c>
      <c r="I3404" s="2" t="s">
        <v>8340</v>
      </c>
      <c r="J3404" s="3" t="str">
        <f>HYPERLINK("https://www.boe.es/gazeta/dias/1824/12/04/pdfs/GMD-1824-153.pdf#page=2","Abrir facsímil")</f>
        <v>Abrir facsímil</v>
      </c>
      <c r="K3404" s="3" t="s">
        <v>31</v>
      </c>
    </row>
    <row r="3405" spans="1:11" ht="42" customHeight="1">
      <c r="A3405" s="2" t="s">
        <v>8341</v>
      </c>
      <c r="B3405" s="2" t="s">
        <v>8342</v>
      </c>
      <c r="C3405" s="2" t="s">
        <v>34</v>
      </c>
      <c r="D3405" s="2" t="s">
        <v>35</v>
      </c>
      <c r="E3405" s="5">
        <v>-27689</v>
      </c>
      <c r="F3405" s="3" t="s">
        <v>200</v>
      </c>
      <c r="G3405" s="3" t="s">
        <v>28</v>
      </c>
      <c r="H3405" s="2" t="s">
        <v>29</v>
      </c>
      <c r="I3405" s="2" t="s">
        <v>8343</v>
      </c>
      <c r="J3405" s="3" t="str">
        <f>HYPERLINK("https://www.boe.es/gazeta/dias/1824/03/09/pdfs/GMD-1824-31.pdf#page=4","Abrir facsímil")</f>
        <v>Abrir facsímil</v>
      </c>
      <c r="K3405" s="3" t="s">
        <v>31</v>
      </c>
    </row>
    <row r="3406" spans="1:11" ht="42" customHeight="1">
      <c r="A3406" s="2" t="s">
        <v>8344</v>
      </c>
      <c r="B3406" s="2" t="s">
        <v>8345</v>
      </c>
      <c r="C3406" s="2" t="s">
        <v>34</v>
      </c>
      <c r="D3406" s="2" t="s">
        <v>35</v>
      </c>
      <c r="E3406" s="5">
        <v>-27512</v>
      </c>
      <c r="F3406" s="3" t="s">
        <v>36</v>
      </c>
      <c r="G3406" s="3" t="s">
        <v>37</v>
      </c>
      <c r="H3406" s="2" t="s">
        <v>29</v>
      </c>
      <c r="I3406" s="2" t="s">
        <v>8346</v>
      </c>
      <c r="J3406" s="3" t="str">
        <f>HYPERLINK("https://www.boe.es/gazeta/dias/1824/09/02/pdfs/GMD-1824-113.pdf#page=3","Abrir facsímil")</f>
        <v>Abrir facsímil</v>
      </c>
      <c r="K3406" s="3" t="s">
        <v>31</v>
      </c>
    </row>
    <row r="3407" spans="1:11" ht="42" customHeight="1">
      <c r="A3407" s="2" t="s">
        <v>8347</v>
      </c>
      <c r="B3407" s="2" t="s">
        <v>8348</v>
      </c>
      <c r="C3407" s="2" t="s">
        <v>54</v>
      </c>
      <c r="D3407" s="2" t="s">
        <v>55</v>
      </c>
      <c r="E3407" s="5">
        <v>-27409</v>
      </c>
      <c r="F3407" s="3" t="s">
        <v>85</v>
      </c>
      <c r="G3407" s="3" t="s">
        <v>28</v>
      </c>
      <c r="H3407" s="2" t="s">
        <v>29</v>
      </c>
      <c r="I3407" s="2" t="s">
        <v>8349</v>
      </c>
      <c r="J3407" s="3" t="str">
        <f>HYPERLINK("https://www.boe.es/gazeta/dias/1824/12/14/pdfs/GMD-1824-157.pdf#page=4","Abrir facsímil")</f>
        <v>Abrir facsímil</v>
      </c>
      <c r="K3407" s="3" t="s">
        <v>31</v>
      </c>
    </row>
    <row r="3408" spans="1:11" ht="42" customHeight="1">
      <c r="A3408" s="2" t="s">
        <v>8350</v>
      </c>
      <c r="B3408" s="2" t="s">
        <v>8351</v>
      </c>
      <c r="C3408" s="2" t="s">
        <v>301</v>
      </c>
      <c r="D3408" s="2" t="s">
        <v>18</v>
      </c>
      <c r="E3408" s="5">
        <v>-27748</v>
      </c>
      <c r="F3408" s="3" t="s">
        <v>444</v>
      </c>
      <c r="G3408" s="3" t="s">
        <v>493</v>
      </c>
      <c r="H3408" s="2" t="s">
        <v>21</v>
      </c>
      <c r="I3408" s="2" t="s">
        <v>8352</v>
      </c>
      <c r="J3408" s="3" t="str">
        <f>HYPERLINK("https://www.boe.es/gazeta/dias/1824/01/10/pdfs/GMD-1824-5.pdf#page=4","Abrir facsímil")</f>
        <v>Abrir facsímil</v>
      </c>
      <c r="K3408" s="3" t="s">
        <v>23</v>
      </c>
    </row>
    <row r="3409" spans="1:11" ht="42" customHeight="1">
      <c r="A3409" s="2" t="s">
        <v>8353</v>
      </c>
      <c r="B3409" s="2" t="s">
        <v>8354</v>
      </c>
      <c r="C3409" s="2" t="s">
        <v>54</v>
      </c>
      <c r="D3409" s="2" t="s">
        <v>55</v>
      </c>
      <c r="E3409" s="5">
        <v>-27678</v>
      </c>
      <c r="F3409" s="3" t="s">
        <v>622</v>
      </c>
      <c r="G3409" s="3" t="s">
        <v>37</v>
      </c>
      <c r="H3409" s="2" t="s">
        <v>29</v>
      </c>
      <c r="I3409" s="2" t="s">
        <v>8355</v>
      </c>
      <c r="J3409" s="3" t="str">
        <f>HYPERLINK("https://www.boe.es/gazeta/dias/1824/03/20/pdfs/GMD-1824-37.pdf#page=3","Abrir facsímil")</f>
        <v>Abrir facsímil</v>
      </c>
      <c r="K3409" s="3" t="s">
        <v>31</v>
      </c>
    </row>
    <row r="3410" spans="1:11" ht="42" customHeight="1">
      <c r="A3410" s="2" t="s">
        <v>8356</v>
      </c>
      <c r="B3410" s="2" t="s">
        <v>8357</v>
      </c>
      <c r="C3410" s="2" t="s">
        <v>34</v>
      </c>
      <c r="D3410" s="2" t="s">
        <v>35</v>
      </c>
      <c r="E3410" s="5">
        <v>-27685</v>
      </c>
      <c r="F3410" s="3" t="s">
        <v>50</v>
      </c>
      <c r="G3410" s="3" t="s">
        <v>28</v>
      </c>
      <c r="H3410" s="2" t="s">
        <v>29</v>
      </c>
      <c r="I3410" s="2" t="s">
        <v>8358</v>
      </c>
      <c r="J3410" s="3" t="str">
        <f>HYPERLINK("https://www.boe.es/gazeta/dias/1824/03/13/pdfs/GMD-1824-33.pdf#page=4","Abrir facsímil")</f>
        <v>Abrir facsímil</v>
      </c>
      <c r="K3410" s="3" t="s">
        <v>31</v>
      </c>
    </row>
    <row r="3411" spans="1:11" ht="42" customHeight="1">
      <c r="A3411" s="2" t="s">
        <v>8356</v>
      </c>
      <c r="B3411" s="2" t="s">
        <v>8357</v>
      </c>
      <c r="C3411" s="2" t="s">
        <v>72</v>
      </c>
      <c r="D3411" s="2" t="s">
        <v>18</v>
      </c>
      <c r="E3411" s="5">
        <v>-27405</v>
      </c>
      <c r="F3411" s="3" t="s">
        <v>165</v>
      </c>
      <c r="G3411" s="3" t="s">
        <v>28</v>
      </c>
      <c r="H3411" s="2" t="s">
        <v>29</v>
      </c>
      <c r="I3411" s="2" t="s">
        <v>8359</v>
      </c>
      <c r="J3411" s="3" t="str">
        <f>HYPERLINK("https://www.boe.es/gazeta/dias/1824/12/18/pdfs/GMD-1824-159.pdf#page=4","Abrir facsímil")</f>
        <v>Abrir facsímil</v>
      </c>
      <c r="K3411" s="3" t="s">
        <v>31</v>
      </c>
    </row>
    <row r="3412" spans="1:11" ht="42" customHeight="1">
      <c r="A3412" s="2" t="s">
        <v>8360</v>
      </c>
      <c r="B3412" s="2" t="s">
        <v>8360</v>
      </c>
      <c r="C3412" s="2" t="s">
        <v>49</v>
      </c>
      <c r="D3412" s="2" t="s">
        <v>18</v>
      </c>
      <c r="E3412" s="5">
        <v>-27423</v>
      </c>
      <c r="F3412" s="3" t="s">
        <v>1300</v>
      </c>
      <c r="G3412" s="3" t="s">
        <v>104</v>
      </c>
      <c r="H3412" s="2" t="s">
        <v>29</v>
      </c>
      <c r="I3412" s="2" t="s">
        <v>8361</v>
      </c>
      <c r="J3412" s="3" t="str">
        <f>HYPERLINK("https://www.boe.es/gazeta/dias/1824/11/30/pdfs/GMD-1824-151.pdf#page=1","Abrir facsímil")</f>
        <v>Abrir facsímil</v>
      </c>
      <c r="K3412" s="3" t="s">
        <v>31</v>
      </c>
    </row>
    <row r="3413" spans="1:11" ht="42" customHeight="1">
      <c r="A3413" s="2" t="s">
        <v>8360</v>
      </c>
      <c r="B3413" s="2" t="s">
        <v>8360</v>
      </c>
      <c r="C3413" s="2" t="s">
        <v>34</v>
      </c>
      <c r="D3413" s="2" t="s">
        <v>35</v>
      </c>
      <c r="E3413" s="5">
        <v>-27402</v>
      </c>
      <c r="F3413" s="3" t="s">
        <v>1702</v>
      </c>
      <c r="G3413" s="3" t="s">
        <v>104</v>
      </c>
      <c r="H3413" s="2" t="s">
        <v>29</v>
      </c>
      <c r="I3413" s="2" t="s">
        <v>8362</v>
      </c>
      <c r="J3413" s="3" t="str">
        <f>HYPERLINK("https://www.boe.es/gazeta/dias/1824/12/21/pdfs/GMD-1824-160.pdf#page=1","Abrir facsímil")</f>
        <v>Abrir facsímil</v>
      </c>
      <c r="K3413" s="3" t="s">
        <v>31</v>
      </c>
    </row>
    <row r="3414" spans="1:11" ht="42" customHeight="1"/>
    <row r="3415" spans="1:11" ht="42" customHeight="1"/>
    <row r="3416" spans="1:11" ht="42" customHeight="1"/>
    <row r="3417" spans="1:11" ht="42" customHeight="1"/>
    <row r="3418" spans="1:11" ht="42" customHeight="1"/>
    <row r="3419" spans="1:11" ht="42" customHeight="1"/>
    <row r="3420" spans="1:11" ht="42" customHeight="1"/>
    <row r="3421" spans="1:11" ht="42" customHeight="1"/>
    <row r="3422" spans="1:11" ht="42" customHeight="1"/>
    <row r="3423" spans="1:11" ht="42" customHeight="1"/>
    <row r="3424" spans="1:11" ht="42" customHeight="1"/>
    <row r="3425" ht="42" customHeight="1"/>
    <row r="3426" ht="42" customHeight="1"/>
    <row r="3427" ht="42" customHeight="1"/>
    <row r="3428" ht="42" customHeight="1"/>
    <row r="3429" ht="42" customHeight="1"/>
    <row r="3430" ht="42" customHeight="1"/>
    <row r="3431" ht="42" customHeight="1"/>
    <row r="3432" ht="42" customHeight="1"/>
    <row r="3433" ht="42" customHeight="1"/>
    <row r="3434" ht="42" customHeight="1"/>
    <row r="3435" ht="42" customHeight="1"/>
    <row r="3436" ht="42" customHeight="1"/>
    <row r="3437" ht="42" customHeight="1"/>
    <row r="3438" ht="42" customHeight="1"/>
    <row r="3439" ht="42" customHeight="1"/>
    <row r="3440" ht="42" customHeight="1"/>
    <row r="3441" ht="42" customHeight="1"/>
    <row r="3442" ht="42" customHeight="1"/>
    <row r="3443" ht="42" customHeight="1"/>
    <row r="3444" ht="42" customHeight="1"/>
    <row r="3445" ht="42" customHeight="1"/>
    <row r="3446" ht="42" customHeight="1"/>
    <row r="3447" ht="42" customHeight="1"/>
    <row r="3448" ht="42" customHeight="1"/>
    <row r="3449" ht="42" customHeight="1"/>
    <row r="3450" ht="42" customHeight="1"/>
    <row r="3451" ht="42" customHeight="1"/>
    <row r="3452" ht="42" customHeight="1"/>
    <row r="3453" ht="42" customHeight="1"/>
    <row r="3454" ht="42" customHeight="1"/>
    <row r="3455" ht="42" customHeight="1"/>
    <row r="3456" ht="42" customHeight="1"/>
    <row r="3457" ht="42" customHeight="1"/>
    <row r="3458" ht="42" customHeight="1"/>
    <row r="3459" ht="42" customHeight="1"/>
    <row r="3460" ht="42" customHeight="1"/>
    <row r="3461" ht="42" customHeight="1"/>
    <row r="3462" ht="42" customHeight="1"/>
    <row r="3463" ht="42" customHeight="1"/>
    <row r="3464" ht="42" customHeight="1"/>
    <row r="3465" ht="42" customHeight="1"/>
    <row r="3466" ht="42" customHeight="1"/>
    <row r="3467" ht="42" customHeight="1"/>
    <row r="3468" ht="42" customHeight="1"/>
    <row r="3469" ht="42" customHeight="1"/>
    <row r="3470" ht="42" customHeight="1"/>
    <row r="3471" ht="42" customHeight="1"/>
    <row r="3472" ht="42" customHeight="1"/>
    <row r="3473" ht="42" customHeight="1"/>
    <row r="3474" ht="42" customHeight="1"/>
    <row r="3475" ht="42" customHeight="1"/>
    <row r="3476" ht="42" customHeight="1"/>
    <row r="3477" ht="42" customHeight="1"/>
    <row r="3478" ht="42" customHeight="1"/>
    <row r="3479" ht="42" customHeight="1"/>
    <row r="3480" ht="42" customHeight="1"/>
    <row r="3481" ht="42" customHeight="1"/>
    <row r="3482" ht="42" customHeight="1"/>
    <row r="3483" ht="42" customHeight="1"/>
    <row r="3484" ht="42" customHeight="1"/>
    <row r="3485" ht="42" customHeight="1"/>
    <row r="3486" ht="42" customHeight="1"/>
    <row r="3487" ht="42" customHeight="1"/>
    <row r="3488" ht="42" customHeight="1"/>
    <row r="3489" ht="42" customHeight="1"/>
    <row r="3490" ht="42" customHeight="1"/>
    <row r="3491" ht="42" customHeight="1"/>
    <row r="3492" ht="42" customHeight="1"/>
    <row r="3493" ht="42" customHeight="1"/>
    <row r="3494" ht="42" customHeight="1"/>
    <row r="3495" ht="42" customHeight="1"/>
    <row r="3496" ht="42" customHeight="1"/>
    <row r="3497" ht="42" customHeight="1"/>
    <row r="3498" ht="42" customHeight="1"/>
    <row r="3499" ht="42" customHeight="1"/>
    <row r="3500" ht="42" customHeight="1"/>
    <row r="3501" ht="42" customHeight="1"/>
    <row r="3502" ht="42" customHeight="1"/>
    <row r="3503" ht="42" customHeight="1"/>
    <row r="3504" ht="42" customHeight="1"/>
    <row r="3505" ht="42" customHeight="1"/>
    <row r="3506" ht="42" customHeight="1"/>
    <row r="3507" ht="42" customHeight="1"/>
    <row r="3508" ht="42" customHeight="1"/>
    <row r="3509" ht="42" customHeight="1"/>
    <row r="3510" ht="42" customHeight="1"/>
    <row r="3511" ht="42" customHeight="1"/>
    <row r="3512" ht="42" customHeight="1"/>
    <row r="3513" ht="42" customHeight="1"/>
    <row r="3514" ht="42" customHeight="1"/>
    <row r="3515" ht="42" customHeight="1"/>
    <row r="3516" ht="42" customHeight="1"/>
    <row r="3517" ht="42" customHeight="1"/>
    <row r="3518" ht="42" customHeight="1"/>
    <row r="3519" ht="42" customHeight="1"/>
    <row r="3520" ht="42" customHeight="1"/>
    <row r="3521" ht="42" customHeight="1"/>
    <row r="3522" ht="42" customHeight="1"/>
    <row r="3523" ht="42" customHeight="1"/>
    <row r="3524" ht="42" customHeight="1"/>
    <row r="3525" ht="42" customHeight="1"/>
    <row r="3526" ht="42" customHeight="1"/>
    <row r="3527" ht="42" customHeight="1"/>
    <row r="3528" ht="42" customHeight="1"/>
    <row r="3529" ht="42" customHeight="1"/>
    <row r="3530" ht="42" customHeight="1"/>
    <row r="3531" ht="42" customHeight="1"/>
    <row r="3532" ht="42" customHeight="1"/>
    <row r="3533" ht="42" customHeight="1"/>
    <row r="3534" ht="42" customHeight="1"/>
    <row r="3535" ht="42" customHeight="1"/>
    <row r="3536" ht="42" customHeight="1"/>
    <row r="3537" ht="42" customHeight="1"/>
    <row r="3538" ht="42" customHeight="1"/>
    <row r="3539" ht="42" customHeight="1"/>
    <row r="3540" ht="42" customHeight="1"/>
    <row r="3541" ht="42" customHeight="1"/>
    <row r="3542" ht="42" customHeight="1"/>
    <row r="3543" ht="42" customHeight="1"/>
    <row r="3544" ht="42" customHeight="1"/>
    <row r="3545" ht="42" customHeight="1"/>
    <row r="3546" ht="42" customHeight="1"/>
    <row r="3547" ht="42" customHeight="1"/>
    <row r="3548" ht="42" customHeight="1"/>
    <row r="3549" ht="42" customHeight="1"/>
    <row r="3550" ht="42" customHeight="1"/>
    <row r="3551" ht="42" customHeight="1"/>
    <row r="3552" ht="42" customHeight="1"/>
    <row r="3553" ht="42" customHeight="1"/>
    <row r="3554" ht="42" customHeight="1"/>
    <row r="3555" ht="42" customHeight="1"/>
    <row r="3556" ht="42" customHeight="1"/>
    <row r="3557" ht="42" customHeight="1"/>
    <row r="3558" ht="42" customHeight="1"/>
    <row r="3559" ht="42" customHeight="1"/>
    <row r="3560" ht="42" customHeight="1"/>
    <row r="3561" ht="42" customHeight="1"/>
    <row r="3562" ht="42" customHeight="1"/>
    <row r="3563" ht="42" customHeight="1"/>
    <row r="3564" ht="42" customHeight="1"/>
    <row r="3565" ht="42" customHeight="1"/>
    <row r="3566" ht="42" customHeight="1"/>
    <row r="3567" ht="42" customHeight="1"/>
    <row r="3568" ht="42" customHeight="1"/>
    <row r="3569" ht="42" customHeight="1"/>
    <row r="3570" ht="42" customHeight="1"/>
    <row r="3571" ht="42" customHeight="1"/>
    <row r="3572" ht="42" customHeight="1"/>
    <row r="3573" ht="42" customHeight="1"/>
    <row r="3574" ht="42" customHeight="1"/>
    <row r="3575" ht="42" customHeight="1"/>
    <row r="3576" ht="42" customHeight="1"/>
    <row r="3577" ht="42" customHeight="1"/>
    <row r="3578" ht="42" customHeight="1"/>
    <row r="3579" ht="42" customHeight="1"/>
    <row r="3580" ht="42" customHeight="1"/>
    <row r="3581" ht="42" customHeight="1"/>
    <row r="3582" ht="42" customHeight="1"/>
    <row r="3583" ht="42" customHeight="1"/>
    <row r="3584" ht="42" customHeight="1"/>
    <row r="3585" ht="42" customHeight="1"/>
    <row r="3586" ht="42" customHeight="1"/>
    <row r="3587" ht="42" customHeight="1"/>
    <row r="3588" ht="42" customHeight="1"/>
    <row r="3589" ht="42" customHeight="1"/>
    <row r="3590" ht="42" customHeight="1"/>
    <row r="3591" ht="42" customHeight="1"/>
    <row r="3592" ht="42" customHeight="1"/>
    <row r="3593" ht="42" customHeight="1"/>
    <row r="3594" ht="42" customHeight="1"/>
    <row r="3595" ht="42" customHeight="1"/>
    <row r="3596" ht="42" customHeight="1"/>
    <row r="3597" ht="42" customHeight="1"/>
    <row r="3598" ht="42" customHeight="1"/>
    <row r="3599" ht="42" customHeight="1"/>
    <row r="3600" ht="42" customHeight="1"/>
    <row r="3601" ht="42" customHeight="1"/>
    <row r="3602" ht="42" customHeight="1"/>
    <row r="3603" ht="42" customHeight="1"/>
    <row r="3604" ht="42" customHeight="1"/>
    <row r="3605" ht="42" customHeight="1"/>
    <row r="3606" ht="42" customHeight="1"/>
    <row r="3607" ht="42" customHeight="1"/>
    <row r="3608" ht="42" customHeight="1"/>
    <row r="3609" ht="42" customHeight="1"/>
    <row r="3610" ht="42" customHeight="1"/>
    <row r="3611" ht="42" customHeight="1"/>
    <row r="3612" ht="42" customHeight="1"/>
    <row r="3613" ht="42" customHeight="1"/>
    <row r="3614" ht="42" customHeight="1"/>
    <row r="3615" ht="42" customHeight="1"/>
    <row r="3616" ht="42" customHeight="1"/>
    <row r="3617" ht="42" customHeight="1"/>
    <row r="3618" ht="42" customHeight="1"/>
    <row r="3619" ht="42" customHeight="1"/>
    <row r="3620" ht="42" customHeight="1"/>
    <row r="3621" ht="42" customHeight="1"/>
    <row r="3622" ht="42" customHeight="1"/>
    <row r="3623" ht="42" customHeight="1"/>
    <row r="3624" ht="42" customHeight="1"/>
    <row r="3625" ht="42" customHeight="1"/>
    <row r="3626" ht="42" customHeight="1"/>
    <row r="3627" ht="42" customHeight="1"/>
    <row r="3628" ht="42" customHeight="1"/>
    <row r="3629" ht="42" customHeight="1"/>
    <row r="3630" ht="42" customHeight="1"/>
    <row r="3631" ht="42" customHeight="1"/>
    <row r="3632" ht="42" customHeight="1"/>
    <row r="3633" ht="42" customHeight="1"/>
    <row r="3634" ht="42" customHeight="1"/>
    <row r="3635" ht="42" customHeight="1"/>
    <row r="3636" ht="42" customHeight="1"/>
    <row r="3637" ht="42" customHeight="1"/>
    <row r="3638" ht="42" customHeight="1"/>
    <row r="3639" ht="42" customHeight="1"/>
    <row r="3640" ht="42" customHeight="1"/>
    <row r="3641" ht="42" customHeight="1"/>
    <row r="3642" ht="42" customHeight="1"/>
    <row r="3643" ht="42" customHeight="1"/>
    <row r="3644" ht="42" customHeight="1"/>
    <row r="3645" ht="42" customHeight="1"/>
    <row r="3646" ht="42" customHeight="1"/>
    <row r="3647" ht="42" customHeight="1"/>
    <row r="3648" ht="42" customHeight="1"/>
    <row r="3649" ht="42" customHeight="1"/>
    <row r="3650" ht="42" customHeight="1"/>
    <row r="3651" ht="42" customHeight="1"/>
    <row r="3652" ht="42" customHeight="1"/>
    <row r="3653" ht="42" customHeight="1"/>
    <row r="3654" ht="42" customHeight="1"/>
    <row r="3655" ht="42" customHeight="1"/>
    <row r="3656" ht="42" customHeight="1"/>
    <row r="3657" ht="42" customHeight="1"/>
    <row r="3658" ht="42" customHeight="1"/>
    <row r="3659" ht="42" customHeight="1"/>
    <row r="3660" ht="42" customHeight="1"/>
    <row r="3661" ht="42" customHeight="1"/>
    <row r="3662" ht="42" customHeight="1"/>
    <row r="3663" ht="42" customHeight="1"/>
    <row r="3664" ht="42" customHeight="1"/>
    <row r="3665" ht="42" customHeight="1"/>
    <row r="3666" ht="42" customHeight="1"/>
    <row r="3667" ht="42" customHeight="1"/>
    <row r="3668" ht="42" customHeight="1"/>
    <row r="3669" ht="42" customHeight="1"/>
    <row r="3670" ht="42" customHeight="1"/>
    <row r="3671" ht="42" customHeight="1"/>
    <row r="3672" ht="42" customHeight="1"/>
    <row r="3673" ht="42" customHeight="1"/>
    <row r="3674" ht="42" customHeight="1"/>
    <row r="3675" ht="42" customHeight="1"/>
    <row r="3676" ht="42" customHeight="1"/>
    <row r="3677" ht="42" customHeight="1"/>
    <row r="3678" ht="42" customHeight="1"/>
    <row r="3679" ht="42" customHeight="1"/>
    <row r="3680" ht="42" customHeight="1"/>
    <row r="3681" ht="42" customHeight="1"/>
    <row r="3682" ht="42" customHeight="1"/>
    <row r="3683" ht="42" customHeight="1"/>
    <row r="3684" ht="42" customHeight="1"/>
    <row r="3685" ht="42" customHeight="1"/>
    <row r="3686" ht="42" customHeight="1"/>
    <row r="3687" ht="42" customHeight="1"/>
    <row r="3688" ht="42" customHeight="1"/>
    <row r="3689" ht="42" customHeight="1"/>
    <row r="3690" ht="42" customHeight="1"/>
    <row r="3691" ht="42" customHeight="1"/>
    <row r="3692" ht="42" customHeight="1"/>
    <row r="3693" ht="42" customHeight="1"/>
    <row r="3694" ht="42" customHeight="1"/>
    <row r="3695" ht="42" customHeight="1"/>
    <row r="3696" ht="42" customHeight="1"/>
    <row r="3697" ht="42" customHeight="1"/>
    <row r="3698" ht="42" customHeight="1"/>
    <row r="3699" ht="42" customHeight="1"/>
    <row r="3700" ht="42" customHeight="1"/>
    <row r="3701" ht="42" customHeight="1"/>
    <row r="3702" ht="42" customHeight="1"/>
    <row r="3703" ht="42" customHeight="1"/>
    <row r="3704" ht="42" customHeight="1"/>
    <row r="3705" ht="42" customHeight="1"/>
    <row r="3706" ht="42" customHeight="1"/>
    <row r="3707" ht="42" customHeight="1"/>
    <row r="3708" ht="42" customHeight="1"/>
    <row r="3709" ht="42" customHeight="1"/>
    <row r="3710" ht="42" customHeight="1"/>
    <row r="3711" ht="42" customHeight="1"/>
    <row r="3712" ht="42" customHeight="1"/>
    <row r="3713" ht="42" customHeight="1"/>
    <row r="3714" ht="42" customHeight="1"/>
    <row r="3715" ht="42" customHeight="1"/>
    <row r="3716" ht="42" customHeight="1"/>
    <row r="3717" ht="42" customHeight="1"/>
    <row r="3718" ht="42" customHeight="1"/>
    <row r="3719" ht="42" customHeight="1"/>
    <row r="3720" ht="42" customHeight="1"/>
    <row r="3721" ht="42" customHeight="1"/>
    <row r="3722" ht="42" customHeight="1"/>
    <row r="3723" ht="42" customHeight="1"/>
    <row r="3724" ht="42" customHeight="1"/>
    <row r="3725" ht="42" customHeight="1"/>
    <row r="3726" ht="42" customHeight="1"/>
    <row r="3727" ht="42" customHeight="1"/>
    <row r="3728" ht="42" customHeight="1"/>
    <row r="3729" ht="42" customHeight="1"/>
    <row r="3730" ht="42" customHeight="1"/>
    <row r="3731" ht="42" customHeight="1"/>
    <row r="3732" ht="42" customHeight="1"/>
    <row r="3733" ht="42" customHeight="1"/>
    <row r="3734" ht="42" customHeight="1"/>
    <row r="3735" ht="42" customHeight="1"/>
    <row r="3736" ht="42" customHeight="1"/>
    <row r="3737" ht="42" customHeight="1"/>
    <row r="3738" ht="42" customHeight="1"/>
    <row r="3739" ht="42" customHeight="1"/>
    <row r="3740" ht="42" customHeight="1"/>
    <row r="3741" ht="42" customHeight="1"/>
    <row r="3742" ht="42" customHeight="1"/>
    <row r="3743" ht="42" customHeight="1"/>
    <row r="3744" ht="42" customHeight="1"/>
    <row r="3745" ht="42" customHeight="1"/>
    <row r="3746" ht="42" customHeight="1"/>
    <row r="3747" ht="42" customHeight="1"/>
    <row r="3748" ht="42" customHeight="1"/>
    <row r="3749" ht="42" customHeight="1"/>
    <row r="3750" ht="42" customHeight="1"/>
    <row r="3751" ht="42" customHeight="1"/>
    <row r="3752" ht="42" customHeight="1"/>
    <row r="3753" ht="42" customHeight="1"/>
    <row r="3754" ht="42" customHeight="1"/>
    <row r="3755" ht="42" customHeight="1"/>
    <row r="3756" ht="42" customHeight="1"/>
    <row r="3757" ht="42" customHeight="1"/>
    <row r="3758" ht="42" customHeight="1"/>
    <row r="3759" ht="42" customHeight="1"/>
    <row r="3760" ht="42" customHeight="1"/>
    <row r="3761" ht="42" customHeight="1"/>
    <row r="3762" ht="42" customHeight="1"/>
    <row r="3763" ht="42" customHeight="1"/>
    <row r="3764" ht="42" customHeight="1"/>
    <row r="3765" ht="42" customHeight="1"/>
    <row r="3766" ht="42" customHeight="1"/>
    <row r="3767" ht="42" customHeight="1"/>
    <row r="3768" ht="42" customHeight="1"/>
    <row r="3769" ht="42" customHeight="1"/>
    <row r="3770" ht="42" customHeight="1"/>
    <row r="3771" ht="42" customHeight="1"/>
    <row r="3772" ht="42" customHeight="1"/>
    <row r="3773" ht="42" customHeight="1"/>
    <row r="3774" ht="42" customHeight="1"/>
    <row r="3775" ht="42" customHeight="1"/>
    <row r="3776" ht="42" customHeight="1"/>
    <row r="3777" ht="42" customHeight="1"/>
    <row r="3778" ht="42" customHeight="1"/>
    <row r="3779" ht="42" customHeight="1"/>
    <row r="3780" ht="42" customHeight="1"/>
    <row r="3781" ht="42" customHeight="1"/>
    <row r="3782" ht="42" customHeight="1"/>
    <row r="3783" ht="42" customHeight="1"/>
    <row r="3784" ht="42" customHeight="1"/>
    <row r="3785" ht="42" customHeight="1"/>
    <row r="3786" ht="42" customHeight="1"/>
    <row r="3787" ht="42" customHeight="1"/>
    <row r="3788" ht="42" customHeight="1"/>
    <row r="3789" ht="42" customHeight="1"/>
    <row r="3790" ht="42" customHeight="1"/>
    <row r="3791" ht="42" customHeight="1"/>
    <row r="3792" ht="42" customHeight="1"/>
    <row r="3793" ht="42" customHeight="1"/>
    <row r="3794" ht="42" customHeight="1"/>
    <row r="3795" ht="42" customHeight="1"/>
    <row r="3796" ht="42" customHeight="1"/>
    <row r="3797" ht="42" customHeight="1"/>
    <row r="3798" ht="42" customHeight="1"/>
    <row r="3799" ht="42" customHeight="1"/>
    <row r="3800" ht="42" customHeight="1"/>
    <row r="3801" ht="42" customHeight="1"/>
    <row r="3802" ht="42" customHeight="1"/>
    <row r="3803" ht="42" customHeight="1"/>
    <row r="3804" ht="42" customHeight="1"/>
    <row r="3805" ht="42" customHeight="1"/>
    <row r="3806" ht="42" customHeight="1"/>
    <row r="3807" ht="42" customHeight="1"/>
    <row r="3808" ht="42" customHeight="1"/>
    <row r="3809" ht="42" customHeight="1"/>
    <row r="3810" ht="42" customHeight="1"/>
    <row r="3811" ht="42" customHeight="1"/>
    <row r="3812" ht="42" customHeight="1"/>
    <row r="3813" ht="42" customHeight="1"/>
    <row r="3814" ht="42" customHeight="1"/>
    <row r="3815" ht="42" customHeight="1"/>
    <row r="3816" ht="42" customHeight="1"/>
    <row r="3817" ht="42" customHeight="1"/>
    <row r="3818" ht="42" customHeight="1"/>
    <row r="3819" ht="42" customHeight="1"/>
    <row r="3820" ht="42" customHeight="1"/>
    <row r="3821" ht="42" customHeight="1"/>
    <row r="3822" ht="42" customHeight="1"/>
    <row r="3823" ht="42" customHeight="1"/>
    <row r="3824" ht="42" customHeight="1"/>
    <row r="3825" ht="42" customHeight="1"/>
    <row r="3826" ht="42" customHeight="1"/>
    <row r="3827" ht="42" customHeight="1"/>
    <row r="3828" ht="42" customHeight="1"/>
    <row r="3829" ht="42" customHeight="1"/>
    <row r="3830" ht="42" customHeight="1"/>
    <row r="3831" ht="42" customHeight="1"/>
    <row r="3832" ht="42" customHeight="1"/>
    <row r="3833" ht="42" customHeight="1"/>
    <row r="3834" ht="42" customHeight="1"/>
    <row r="3835" ht="42" customHeight="1"/>
    <row r="3836" ht="42" customHeight="1"/>
    <row r="3837" ht="42" customHeight="1"/>
    <row r="3838" ht="42" customHeight="1"/>
    <row r="3839" ht="42" customHeight="1"/>
    <row r="3840" ht="42" customHeight="1"/>
    <row r="3841" ht="42" customHeight="1"/>
    <row r="3842" ht="42" customHeight="1"/>
    <row r="3843" ht="42" customHeight="1"/>
    <row r="3844" ht="42" customHeight="1"/>
    <row r="3845" ht="42" customHeight="1"/>
    <row r="3846" ht="42" customHeight="1"/>
    <row r="3847" ht="42" customHeight="1"/>
    <row r="3848" ht="42" customHeight="1"/>
    <row r="3849" ht="42" customHeight="1"/>
    <row r="3850" ht="42" customHeight="1"/>
    <row r="3851" ht="42" customHeight="1"/>
    <row r="3852" ht="42" customHeight="1"/>
    <row r="3853" ht="42" customHeight="1"/>
    <row r="3854" ht="42" customHeight="1"/>
    <row r="3855" ht="42" customHeight="1"/>
    <row r="3856" ht="42" customHeight="1"/>
    <row r="3857" ht="42" customHeight="1"/>
    <row r="3858" ht="42" customHeight="1"/>
    <row r="3859" ht="42" customHeight="1"/>
    <row r="3860" ht="42" customHeight="1"/>
    <row r="3861" ht="42" customHeight="1"/>
    <row r="3862" ht="42" customHeight="1"/>
    <row r="3863" ht="42" customHeight="1"/>
    <row r="3864" ht="42" customHeight="1"/>
    <row r="3865" ht="42" customHeight="1"/>
    <row r="3866" ht="42" customHeight="1"/>
    <row r="3867" ht="42" customHeight="1"/>
    <row r="3868" ht="42" customHeight="1"/>
    <row r="3869" ht="42" customHeight="1"/>
    <row r="3870" ht="42" customHeight="1"/>
    <row r="3871" ht="42" customHeight="1"/>
    <row r="3872" ht="42" customHeight="1"/>
    <row r="3873" ht="42" customHeight="1"/>
    <row r="3874" ht="42" customHeight="1"/>
    <row r="3875" ht="42" customHeight="1"/>
    <row r="3876" ht="42" customHeight="1"/>
    <row r="3877" ht="42" customHeight="1"/>
    <row r="3878" ht="42" customHeight="1"/>
    <row r="3879" ht="42" customHeight="1"/>
    <row r="3880" ht="42" customHeight="1"/>
    <row r="3881" ht="42" customHeight="1"/>
    <row r="3882" ht="42" customHeight="1"/>
    <row r="3883" ht="42" customHeight="1"/>
    <row r="3884" ht="42" customHeight="1"/>
    <row r="3885" ht="42" customHeight="1"/>
    <row r="3886" ht="42" customHeight="1"/>
    <row r="3887" ht="42" customHeight="1"/>
    <row r="3888" ht="42" customHeight="1"/>
    <row r="3889" ht="42" customHeight="1"/>
    <row r="3890" ht="42" customHeight="1"/>
    <row r="3891" ht="42" customHeight="1"/>
    <row r="3892" ht="42" customHeight="1"/>
    <row r="3893" ht="42" customHeight="1"/>
    <row r="3894" ht="42" customHeight="1"/>
    <row r="3895" ht="42" customHeight="1"/>
    <row r="3896" ht="42" customHeight="1"/>
    <row r="3897" ht="42" customHeight="1"/>
    <row r="3898" ht="42" customHeight="1"/>
    <row r="3899" ht="42" customHeight="1"/>
    <row r="3900" ht="42" customHeight="1"/>
    <row r="3901" ht="42" customHeight="1"/>
    <row r="3902" ht="42" customHeight="1"/>
    <row r="3903" ht="42" customHeight="1"/>
    <row r="3904" ht="42" customHeight="1"/>
    <row r="3905" ht="42" customHeight="1"/>
    <row r="3906" ht="42" customHeight="1"/>
    <row r="3907" ht="42" customHeight="1"/>
    <row r="3908" ht="42" customHeight="1"/>
    <row r="3909" ht="42" customHeight="1"/>
    <row r="3910" ht="42" customHeight="1"/>
    <row r="3911" ht="42" customHeight="1"/>
    <row r="3912" ht="42" customHeight="1"/>
    <row r="3913" ht="42" customHeight="1"/>
    <row r="3914" ht="42" customHeight="1"/>
    <row r="3915" ht="42" customHeight="1"/>
    <row r="3916" ht="42" customHeight="1"/>
    <row r="3917" ht="42" customHeight="1"/>
    <row r="3918" ht="42" customHeight="1"/>
    <row r="3919" ht="42" customHeight="1"/>
    <row r="3920" ht="42" customHeight="1"/>
    <row r="3921" ht="42" customHeight="1"/>
    <row r="3922" ht="42" customHeight="1"/>
    <row r="3923" ht="42" customHeight="1"/>
    <row r="3924" ht="42" customHeight="1"/>
    <row r="3925" ht="42" customHeight="1"/>
    <row r="3926" ht="42" customHeight="1"/>
    <row r="3927" ht="42" customHeight="1"/>
    <row r="3928" ht="42" customHeight="1"/>
    <row r="3929" ht="42" customHeight="1"/>
    <row r="3930" ht="42" customHeight="1"/>
    <row r="3931" ht="42" customHeight="1"/>
    <row r="3932" ht="42" customHeight="1"/>
    <row r="3933" ht="42" customHeight="1"/>
    <row r="3934" ht="42" customHeight="1"/>
    <row r="3935" ht="42" customHeight="1"/>
    <row r="3936" ht="42" customHeight="1"/>
    <row r="3937" ht="42" customHeight="1"/>
    <row r="3938" ht="42" customHeight="1"/>
    <row r="3939" ht="42" customHeight="1"/>
    <row r="3940" ht="42" customHeight="1"/>
    <row r="3941" ht="42" customHeight="1"/>
    <row r="3942" ht="42" customHeight="1"/>
    <row r="3943" ht="42" customHeight="1"/>
    <row r="3944" ht="42" customHeight="1"/>
    <row r="3945" ht="42" customHeight="1"/>
    <row r="3946" ht="42" customHeight="1"/>
    <row r="3947" ht="42" customHeight="1"/>
    <row r="3948" ht="42" customHeight="1"/>
    <row r="3949" ht="42" customHeight="1"/>
    <row r="3950" ht="42" customHeight="1"/>
    <row r="3951" ht="42" customHeight="1"/>
    <row r="3952" ht="42" customHeight="1"/>
    <row r="3953" ht="42" customHeight="1"/>
    <row r="3954" ht="42" customHeight="1"/>
    <row r="3955" ht="42" customHeight="1"/>
    <row r="3956" ht="42" customHeight="1"/>
    <row r="3957" ht="42" customHeight="1"/>
    <row r="3958" ht="42" customHeight="1"/>
    <row r="3959" ht="42" customHeight="1"/>
    <row r="3960" ht="42" customHeight="1"/>
    <row r="3961" ht="42" customHeight="1"/>
    <row r="3962" ht="42" customHeight="1"/>
    <row r="3963" ht="42" customHeight="1"/>
    <row r="3964" ht="42" customHeight="1"/>
    <row r="3965" ht="42" customHeight="1"/>
    <row r="3966" ht="42" customHeight="1"/>
    <row r="3967" ht="42" customHeight="1"/>
    <row r="3968" ht="42" customHeight="1"/>
    <row r="3969" ht="42" customHeight="1"/>
    <row r="3970" ht="42" customHeight="1"/>
    <row r="3971" ht="42" customHeight="1"/>
    <row r="3972" ht="42" customHeight="1"/>
    <row r="3973" ht="42" customHeight="1"/>
    <row r="3974" ht="42" customHeight="1"/>
    <row r="3975" ht="42" customHeight="1"/>
    <row r="3976" ht="42" customHeight="1"/>
    <row r="3977" ht="42" customHeight="1"/>
    <row r="3978" ht="42" customHeight="1"/>
    <row r="3979" ht="42" customHeight="1"/>
    <row r="3980" ht="42" customHeight="1"/>
    <row r="3981" ht="42" customHeight="1"/>
    <row r="3982" ht="42" customHeight="1"/>
    <row r="3983" ht="42" customHeight="1"/>
    <row r="3984" ht="42" customHeight="1"/>
    <row r="3985" ht="42" customHeight="1"/>
    <row r="3986" ht="42" customHeight="1"/>
    <row r="3987" ht="42" customHeight="1"/>
    <row r="3988" ht="42" customHeight="1"/>
    <row r="3989" ht="42" customHeight="1"/>
    <row r="3990" ht="42" customHeight="1"/>
    <row r="3991" ht="42" customHeight="1"/>
    <row r="3992" ht="42" customHeight="1"/>
    <row r="3993" ht="42" customHeight="1"/>
    <row r="3994" ht="42" customHeight="1"/>
    <row r="3995" ht="42" customHeight="1"/>
    <row r="3996" ht="42" customHeight="1"/>
    <row r="3997" ht="42" customHeight="1"/>
    <row r="3998" ht="42" customHeight="1"/>
    <row r="3999" ht="42" customHeight="1"/>
    <row r="4000" ht="42" customHeight="1"/>
    <row r="4001" ht="42" customHeight="1"/>
    <row r="4002" ht="42" customHeight="1"/>
    <row r="4003" ht="42" customHeight="1"/>
    <row r="4004" ht="42" customHeight="1"/>
    <row r="4005" ht="42" customHeight="1"/>
    <row r="4006" ht="42" customHeight="1"/>
    <row r="4007" ht="42" customHeight="1"/>
    <row r="4008" ht="42" customHeight="1"/>
    <row r="4009" ht="42" customHeight="1"/>
    <row r="4010" ht="42" customHeight="1"/>
    <row r="4011" ht="42" customHeight="1"/>
    <row r="4012" ht="42" customHeight="1"/>
    <row r="4013" ht="42" customHeight="1"/>
    <row r="4014" ht="42" customHeight="1"/>
    <row r="4015" ht="42" customHeight="1"/>
    <row r="4016" ht="42" customHeight="1"/>
    <row r="4017" ht="42" customHeight="1"/>
    <row r="4018" ht="42" customHeight="1"/>
    <row r="4019" ht="42" customHeight="1"/>
    <row r="4020" ht="42" customHeight="1"/>
    <row r="4021" ht="42" customHeight="1"/>
    <row r="4022" ht="42" customHeight="1"/>
    <row r="4023" ht="42" customHeight="1"/>
    <row r="4024" ht="42" customHeight="1"/>
    <row r="4025" ht="42" customHeight="1"/>
    <row r="4026" ht="42" customHeight="1"/>
    <row r="4027" ht="42" customHeight="1"/>
    <row r="4028" ht="42" customHeight="1"/>
    <row r="4029" ht="42" customHeight="1"/>
    <row r="4030" ht="42" customHeight="1"/>
    <row r="4031" ht="42" customHeight="1"/>
    <row r="4032" ht="42" customHeight="1"/>
    <row r="4033" ht="42" customHeight="1"/>
    <row r="4034" ht="42" customHeight="1"/>
    <row r="4035" ht="42" customHeight="1"/>
    <row r="4036" ht="42" customHeight="1"/>
    <row r="4037" ht="42" customHeight="1"/>
    <row r="4038" ht="42" customHeight="1"/>
    <row r="4039" ht="42" customHeight="1"/>
    <row r="4040" ht="42" customHeight="1"/>
    <row r="4041" ht="42" customHeight="1"/>
    <row r="4042" ht="42" customHeight="1"/>
    <row r="4043" ht="42" customHeight="1"/>
    <row r="4044" ht="42" customHeight="1"/>
    <row r="4045" ht="42" customHeight="1"/>
    <row r="4046" ht="42" customHeight="1"/>
    <row r="4047" ht="42" customHeight="1"/>
    <row r="4048" ht="42" customHeight="1"/>
    <row r="4049" ht="42" customHeight="1"/>
    <row r="4050" ht="42" customHeight="1"/>
    <row r="4051" ht="42" customHeight="1"/>
    <row r="4052" ht="42" customHeight="1"/>
    <row r="4053" ht="42" customHeight="1"/>
    <row r="4054" ht="42" customHeight="1"/>
    <row r="4055" ht="42" customHeight="1"/>
    <row r="4056" ht="42" customHeight="1"/>
    <row r="4057" ht="42" customHeight="1"/>
    <row r="4058" ht="42" customHeight="1"/>
    <row r="4059" ht="42" customHeight="1"/>
    <row r="4060" ht="42" customHeight="1"/>
    <row r="4061" ht="42" customHeight="1"/>
    <row r="4062" ht="42" customHeight="1"/>
    <row r="4063" ht="42" customHeight="1"/>
    <row r="4064" ht="42" customHeight="1"/>
    <row r="4065" ht="42" customHeight="1"/>
    <row r="4066" ht="42" customHeight="1"/>
    <row r="4067" ht="42" customHeight="1"/>
    <row r="4068" ht="42" customHeight="1"/>
    <row r="4069" ht="42" customHeight="1"/>
    <row r="4070" ht="42" customHeight="1"/>
    <row r="4071" ht="42" customHeight="1"/>
    <row r="4072" ht="42" customHeight="1"/>
    <row r="4073" ht="42" customHeight="1"/>
    <row r="4074" ht="42" customHeight="1"/>
    <row r="4075" ht="42" customHeight="1"/>
    <row r="4076" ht="42" customHeight="1"/>
    <row r="4077" ht="42" customHeight="1"/>
    <row r="4078" ht="42" customHeight="1"/>
    <row r="4079" ht="42" customHeight="1"/>
    <row r="4080" ht="42" customHeight="1"/>
    <row r="4081" ht="42" customHeight="1"/>
    <row r="4082" ht="42" customHeight="1"/>
    <row r="4083" ht="42" customHeight="1"/>
    <row r="4084" ht="42" customHeight="1"/>
    <row r="4085" ht="42" customHeight="1"/>
    <row r="4086" ht="42" customHeight="1"/>
    <row r="4087" ht="42" customHeight="1"/>
    <row r="4088" ht="42" customHeight="1"/>
    <row r="4089" ht="42" customHeight="1"/>
    <row r="4090" ht="42" customHeight="1"/>
    <row r="4091" ht="42" customHeight="1"/>
    <row r="4092" ht="42" customHeight="1"/>
    <row r="4093" ht="42" customHeight="1"/>
    <row r="4094" ht="42" customHeight="1"/>
    <row r="4095" ht="42" customHeight="1"/>
    <row r="4096" ht="42" customHeight="1"/>
    <row r="4097" ht="42" customHeight="1"/>
    <row r="4098" ht="42" customHeight="1"/>
    <row r="4099" ht="42" customHeight="1"/>
    <row r="4100" ht="42" customHeight="1"/>
    <row r="4101" ht="42" customHeight="1"/>
    <row r="4102" ht="42" customHeight="1"/>
    <row r="4103" ht="42" customHeight="1"/>
    <row r="4104" ht="42" customHeight="1"/>
    <row r="4105" ht="42" customHeight="1"/>
    <row r="4106" ht="42" customHeight="1"/>
    <row r="4107" ht="42" customHeight="1"/>
    <row r="4108" ht="42" customHeight="1"/>
    <row r="4109" ht="42" customHeight="1"/>
    <row r="4110" ht="42" customHeight="1"/>
    <row r="4111" ht="42" customHeight="1"/>
    <row r="4112" ht="42" customHeight="1"/>
    <row r="4113" ht="42" customHeight="1"/>
    <row r="4114" ht="42" customHeight="1"/>
    <row r="4115" ht="42" customHeight="1"/>
    <row r="4116" ht="42" customHeight="1"/>
    <row r="4117" ht="42" customHeight="1"/>
    <row r="4118" ht="42" customHeight="1"/>
    <row r="4119" ht="42" customHeight="1"/>
    <row r="4120" ht="42" customHeight="1"/>
    <row r="4121" ht="42" customHeight="1"/>
    <row r="4122" ht="42" customHeight="1"/>
    <row r="4123" ht="42" customHeight="1"/>
    <row r="4124" ht="42" customHeight="1"/>
    <row r="4125" ht="42" customHeight="1"/>
    <row r="4126" ht="42" customHeight="1"/>
    <row r="4127" ht="42" customHeight="1"/>
    <row r="4128" ht="42" customHeight="1"/>
    <row r="4129" ht="42" customHeight="1"/>
    <row r="4130" ht="42" customHeight="1"/>
    <row r="4131" ht="42" customHeight="1"/>
    <row r="4132" ht="42" customHeight="1"/>
    <row r="4133" ht="42" customHeight="1"/>
    <row r="4134" ht="42" customHeight="1"/>
    <row r="4135" ht="42" customHeight="1"/>
    <row r="4136" ht="42" customHeight="1"/>
    <row r="4137" ht="42" customHeight="1"/>
    <row r="4138" ht="42" customHeight="1"/>
    <row r="4139" ht="42" customHeight="1"/>
    <row r="4140" ht="42" customHeight="1"/>
    <row r="4141" ht="42" customHeight="1"/>
    <row r="4142" ht="42" customHeight="1"/>
    <row r="4143" ht="42" customHeight="1"/>
    <row r="4144" ht="42" customHeight="1"/>
    <row r="4145" ht="42" customHeight="1"/>
    <row r="4146" ht="42" customHeight="1"/>
    <row r="4147" ht="42" customHeight="1"/>
    <row r="4148" ht="42" customHeight="1"/>
    <row r="4149" ht="42" customHeight="1"/>
    <row r="4150" ht="42" customHeight="1"/>
    <row r="4151" ht="42" customHeight="1"/>
    <row r="4152" ht="42" customHeight="1"/>
    <row r="4153" ht="42" customHeight="1"/>
    <row r="4154" ht="42" customHeight="1"/>
    <row r="4155" ht="42" customHeight="1"/>
    <row r="4156" ht="42" customHeight="1"/>
    <row r="4157" ht="42" customHeight="1"/>
    <row r="4158" ht="42" customHeight="1"/>
    <row r="4159" ht="42" customHeight="1"/>
    <row r="4160" ht="42" customHeight="1"/>
    <row r="4161" ht="42" customHeight="1"/>
    <row r="4162" ht="42" customHeight="1"/>
    <row r="4163" ht="42" customHeight="1"/>
    <row r="4164" ht="42" customHeight="1"/>
    <row r="4165" ht="42" customHeight="1"/>
    <row r="4166" ht="42" customHeight="1"/>
    <row r="4167" ht="42" customHeight="1"/>
    <row r="4168" ht="42" customHeight="1"/>
    <row r="4169" ht="42" customHeight="1"/>
    <row r="4170" ht="42" customHeight="1"/>
    <row r="4171" ht="42" customHeight="1"/>
    <row r="4172" ht="42" customHeight="1"/>
    <row r="4173" ht="42" customHeight="1"/>
    <row r="4174" ht="42" customHeight="1"/>
    <row r="4175" ht="42" customHeight="1"/>
    <row r="4176" ht="42" customHeight="1"/>
    <row r="4177" ht="42" customHeight="1"/>
    <row r="4178" ht="42" customHeight="1"/>
    <row r="4179" ht="42" customHeight="1"/>
    <row r="4180" ht="42" customHeight="1"/>
    <row r="4181" ht="42" customHeight="1"/>
    <row r="4182" ht="42" customHeight="1"/>
    <row r="4183" ht="42" customHeight="1"/>
    <row r="4184" ht="42" customHeight="1"/>
    <row r="4185" ht="42" customHeight="1"/>
    <row r="4186" ht="42" customHeight="1"/>
    <row r="4187" ht="42" customHeight="1"/>
    <row r="4188" ht="42" customHeight="1"/>
    <row r="4189" ht="42" customHeight="1"/>
    <row r="4190" ht="42" customHeight="1"/>
    <row r="4191" ht="42" customHeight="1"/>
    <row r="4192" ht="42" customHeight="1"/>
    <row r="4193" ht="42" customHeight="1"/>
    <row r="4194" ht="42" customHeight="1"/>
    <row r="4195" ht="42" customHeight="1"/>
    <row r="4196" ht="42" customHeight="1"/>
    <row r="4197" ht="42" customHeight="1"/>
    <row r="4198" ht="42" customHeight="1"/>
    <row r="4199" ht="42" customHeight="1"/>
    <row r="4200" ht="42" customHeight="1"/>
    <row r="4201" ht="42" customHeight="1"/>
    <row r="4202" ht="42" customHeight="1"/>
    <row r="4203" ht="42" customHeight="1"/>
    <row r="4204" ht="42" customHeight="1"/>
    <row r="4205" ht="42" customHeight="1"/>
    <row r="4206" ht="42" customHeight="1"/>
    <row r="4207" ht="42" customHeight="1"/>
    <row r="4208" ht="42" customHeight="1"/>
    <row r="4209" ht="42" customHeight="1"/>
    <row r="4210" ht="42" customHeight="1"/>
    <row r="4211" ht="42" customHeight="1"/>
    <row r="4212" ht="42" customHeight="1"/>
    <row r="4213" ht="42" customHeight="1"/>
    <row r="4214" ht="42" customHeight="1"/>
    <row r="4215" ht="42" customHeight="1"/>
    <row r="4216" ht="42" customHeight="1"/>
    <row r="4217" ht="42" customHeight="1"/>
    <row r="4218" ht="42" customHeight="1"/>
    <row r="4219" ht="42" customHeight="1"/>
    <row r="4220" ht="42" customHeight="1"/>
    <row r="4221" ht="42" customHeight="1"/>
    <row r="4222" ht="42" customHeight="1"/>
    <row r="4223" ht="42" customHeight="1"/>
    <row r="4224" ht="42" customHeight="1"/>
    <row r="4225" ht="42" customHeight="1"/>
    <row r="4226" ht="42" customHeight="1"/>
    <row r="4227" ht="42" customHeight="1"/>
    <row r="4228" ht="42" customHeight="1"/>
    <row r="4229" ht="42" customHeight="1"/>
    <row r="4230" ht="42" customHeight="1"/>
    <row r="4231" ht="42" customHeight="1"/>
    <row r="4232" ht="42" customHeight="1"/>
    <row r="4233" ht="42" customHeight="1"/>
    <row r="4234" ht="42" customHeight="1"/>
    <row r="4235" ht="42" customHeight="1"/>
    <row r="4236" ht="42" customHeight="1"/>
    <row r="4237" ht="42" customHeight="1"/>
    <row r="4238" ht="42" customHeight="1"/>
    <row r="4239" ht="42" customHeight="1"/>
    <row r="4240" ht="42" customHeight="1"/>
    <row r="4241" ht="42" customHeight="1"/>
    <row r="4242" ht="42" customHeight="1"/>
    <row r="4243" ht="42" customHeight="1"/>
    <row r="4244" ht="42" customHeight="1"/>
    <row r="4245" ht="42" customHeight="1"/>
    <row r="4246" ht="42" customHeight="1"/>
    <row r="4247" ht="42" customHeight="1"/>
    <row r="4248" ht="42" customHeight="1"/>
    <row r="4249" ht="42" customHeight="1"/>
    <row r="4250" ht="42" customHeight="1"/>
    <row r="4251" ht="42" customHeight="1"/>
    <row r="4252" ht="42" customHeight="1"/>
    <row r="4253" ht="42" customHeight="1"/>
    <row r="4254" ht="42" customHeight="1"/>
    <row r="4255" ht="42" customHeight="1"/>
    <row r="4256" ht="42" customHeight="1"/>
    <row r="4257" ht="42" customHeight="1"/>
    <row r="4258" ht="42" customHeight="1"/>
    <row r="4259" ht="42" customHeight="1"/>
    <row r="4260" ht="42" customHeight="1"/>
    <row r="4261" ht="42" customHeight="1"/>
    <row r="4262" ht="42" customHeight="1"/>
    <row r="4263" ht="42" customHeight="1"/>
    <row r="4264" ht="42" customHeight="1"/>
    <row r="4265" ht="42" customHeight="1"/>
    <row r="4266" ht="42" customHeight="1"/>
    <row r="4267" ht="42" customHeight="1"/>
    <row r="4268" ht="42" customHeight="1"/>
    <row r="4269" ht="42" customHeight="1"/>
    <row r="4270" ht="42" customHeight="1"/>
    <row r="4271" ht="42" customHeight="1"/>
    <row r="4272" ht="42" customHeight="1"/>
    <row r="4273" ht="42" customHeight="1"/>
    <row r="4274" ht="42" customHeight="1"/>
    <row r="4275" ht="42" customHeight="1"/>
    <row r="4276" ht="42" customHeight="1"/>
    <row r="4277" ht="42" customHeight="1"/>
    <row r="4278" ht="42" customHeight="1"/>
    <row r="4279" ht="42" customHeight="1"/>
    <row r="4280" ht="42" customHeight="1"/>
    <row r="4281" ht="42" customHeight="1"/>
    <row r="4282" ht="42" customHeight="1"/>
    <row r="4283" ht="42" customHeight="1"/>
    <row r="4284" ht="42" customHeight="1"/>
    <row r="4285" ht="42" customHeight="1"/>
    <row r="4286" ht="42" customHeight="1"/>
    <row r="4287" ht="42" customHeight="1"/>
    <row r="4288" ht="42" customHeight="1"/>
    <row r="4289" ht="42" customHeight="1"/>
    <row r="4290" ht="42" customHeight="1"/>
    <row r="4291" ht="42" customHeight="1"/>
    <row r="4292" ht="42" customHeight="1"/>
    <row r="4293" ht="42" customHeight="1"/>
    <row r="4294" ht="42" customHeight="1"/>
    <row r="4295" ht="42" customHeight="1"/>
    <row r="4296" ht="42" customHeight="1"/>
    <row r="4297" ht="42" customHeight="1"/>
    <row r="4298" ht="42" customHeight="1"/>
    <row r="4299" ht="42" customHeight="1"/>
    <row r="4300" ht="42" customHeight="1"/>
    <row r="4301" ht="42" customHeight="1"/>
    <row r="4302" ht="42" customHeight="1"/>
    <row r="4303" ht="42" customHeight="1"/>
    <row r="4304" ht="42" customHeight="1"/>
    <row r="4305" ht="42" customHeight="1"/>
    <row r="4306" ht="42" customHeight="1"/>
    <row r="4307" ht="42" customHeight="1"/>
    <row r="4308" ht="42" customHeight="1"/>
    <row r="4309" ht="42" customHeight="1"/>
    <row r="4310" ht="42" customHeight="1"/>
    <row r="4311" ht="42" customHeight="1"/>
    <row r="4312" ht="42" customHeight="1"/>
    <row r="4313" ht="42" customHeight="1"/>
    <row r="4314" ht="42" customHeight="1"/>
    <row r="4315" ht="42" customHeight="1"/>
    <row r="4316" ht="42" customHeight="1"/>
    <row r="4317" ht="42" customHeight="1"/>
    <row r="4318" ht="42" customHeight="1"/>
    <row r="4319" ht="42" customHeight="1"/>
    <row r="4320" ht="42" customHeight="1"/>
    <row r="4321" ht="42" customHeight="1"/>
    <row r="4322" ht="42" customHeight="1"/>
    <row r="4323" ht="42" customHeight="1"/>
    <row r="4324" ht="42" customHeight="1"/>
    <row r="4325" ht="42" customHeight="1"/>
    <row r="4326" ht="42" customHeight="1"/>
    <row r="4327" ht="42" customHeight="1"/>
    <row r="4328" ht="42" customHeight="1"/>
    <row r="4329" ht="42" customHeight="1"/>
    <row r="4330" ht="42" customHeight="1"/>
    <row r="4331" ht="42" customHeight="1"/>
    <row r="4332" ht="42" customHeight="1"/>
    <row r="4333" ht="42" customHeight="1"/>
    <row r="4334" ht="42" customHeight="1"/>
    <row r="4335" ht="42" customHeight="1"/>
    <row r="4336" ht="42" customHeight="1"/>
    <row r="4337" ht="42" customHeight="1"/>
    <row r="4338" ht="42" customHeight="1"/>
    <row r="4339" ht="42" customHeight="1"/>
    <row r="4340" ht="42" customHeight="1"/>
    <row r="4341" ht="42" customHeight="1"/>
    <row r="4342" ht="42" customHeight="1"/>
    <row r="4343" ht="42" customHeight="1"/>
    <row r="4344" ht="42" customHeight="1"/>
    <row r="4345" ht="42" customHeight="1"/>
    <row r="4346" ht="42" customHeight="1"/>
    <row r="4347" ht="42" customHeight="1"/>
    <row r="4348" ht="42" customHeight="1"/>
    <row r="4349" ht="42" customHeight="1"/>
    <row r="4350" ht="42" customHeight="1"/>
    <row r="4351" ht="42" customHeight="1"/>
    <row r="4352" ht="42" customHeight="1"/>
    <row r="4353" ht="42" customHeight="1"/>
    <row r="4354" ht="42" customHeight="1"/>
    <row r="4355" ht="42" customHeight="1"/>
    <row r="4356" ht="42" customHeight="1"/>
    <row r="4357" ht="42" customHeight="1"/>
    <row r="4358" ht="42" customHeight="1"/>
    <row r="4359" ht="42" customHeight="1"/>
    <row r="4360" ht="42" customHeight="1"/>
    <row r="4361" ht="42" customHeight="1"/>
    <row r="4362" ht="42" customHeight="1"/>
    <row r="4363" ht="42" customHeight="1"/>
    <row r="4364" ht="42" customHeight="1"/>
    <row r="4365" ht="42" customHeight="1"/>
    <row r="4366" ht="42" customHeight="1"/>
    <row r="4367" ht="42" customHeight="1"/>
    <row r="4368" ht="42" customHeight="1"/>
    <row r="4369" ht="42" customHeight="1"/>
    <row r="4370" ht="42" customHeight="1"/>
    <row r="4371" ht="42" customHeight="1"/>
    <row r="4372" ht="42" customHeight="1"/>
    <row r="4373" ht="42" customHeight="1"/>
    <row r="4374" ht="42" customHeight="1"/>
    <row r="4375" ht="42" customHeight="1"/>
    <row r="4376" ht="42" customHeight="1"/>
    <row r="4377" ht="42" customHeight="1"/>
    <row r="4378" ht="42" customHeight="1"/>
    <row r="4379" ht="42" customHeight="1"/>
    <row r="4380" ht="42" customHeight="1"/>
    <row r="4381" ht="42" customHeight="1"/>
    <row r="4382" ht="42" customHeight="1"/>
    <row r="4383" ht="42" customHeight="1"/>
    <row r="4384" ht="42" customHeight="1"/>
    <row r="4385" ht="42" customHeight="1"/>
    <row r="4386" ht="42" customHeight="1"/>
    <row r="4387" ht="42" customHeight="1"/>
    <row r="4388" ht="42" customHeight="1"/>
    <row r="4389" ht="42" customHeight="1"/>
    <row r="4390" ht="42" customHeight="1"/>
    <row r="4391" ht="42" customHeight="1"/>
    <row r="4392" ht="42" customHeight="1"/>
    <row r="4393" ht="42" customHeight="1"/>
    <row r="4394" ht="42" customHeight="1"/>
    <row r="4395" ht="42" customHeight="1"/>
    <row r="4396" ht="42" customHeight="1"/>
    <row r="4397" ht="42" customHeight="1"/>
    <row r="4398" ht="42" customHeight="1"/>
    <row r="4399" ht="42" customHeight="1"/>
    <row r="4400" ht="42" customHeight="1"/>
    <row r="4401" ht="42" customHeight="1"/>
    <row r="4402" ht="42" customHeight="1"/>
    <row r="4403" ht="42" customHeight="1"/>
    <row r="4404" ht="42" customHeight="1"/>
    <row r="4405" ht="42" customHeight="1"/>
    <row r="4406" ht="42" customHeight="1"/>
    <row r="4407" ht="42" customHeight="1"/>
    <row r="4408" ht="42" customHeight="1"/>
    <row r="4409" ht="42" customHeight="1"/>
    <row r="4410" ht="42" customHeight="1"/>
    <row r="4411" ht="42" customHeight="1"/>
    <row r="4412" ht="42" customHeight="1"/>
    <row r="4413" ht="42" customHeight="1"/>
    <row r="4414" ht="42" customHeight="1"/>
    <row r="4415" ht="42" customHeight="1"/>
    <row r="4416" ht="42" customHeight="1"/>
    <row r="4417" ht="42" customHeight="1"/>
    <row r="4418" ht="42" customHeight="1"/>
    <row r="4419" ht="42" customHeight="1"/>
    <row r="4420" ht="42" customHeight="1"/>
    <row r="4421" ht="42" customHeight="1"/>
    <row r="4422" ht="42" customHeight="1"/>
    <row r="4423" ht="42" customHeight="1"/>
    <row r="4424" ht="42" customHeight="1"/>
    <row r="4425" ht="42" customHeight="1"/>
    <row r="4426" ht="42" customHeight="1"/>
    <row r="4427" ht="42" customHeight="1"/>
    <row r="4428" ht="42" customHeight="1"/>
    <row r="4429" ht="42" customHeight="1"/>
    <row r="4430" ht="42" customHeight="1"/>
    <row r="4431" ht="42" customHeight="1"/>
    <row r="4432" ht="42" customHeight="1"/>
    <row r="4433" ht="42" customHeight="1"/>
    <row r="4434" ht="42" customHeight="1"/>
    <row r="4435" ht="42" customHeight="1"/>
    <row r="4436" ht="42" customHeight="1"/>
    <row r="4437" ht="42" customHeight="1"/>
    <row r="4438" ht="42" customHeight="1"/>
    <row r="4439" ht="42" customHeight="1"/>
    <row r="4440" ht="42" customHeight="1"/>
    <row r="4441" ht="42" customHeight="1"/>
    <row r="4442" ht="42" customHeight="1"/>
    <row r="4443" ht="42" customHeight="1"/>
    <row r="4444" ht="42" customHeight="1"/>
    <row r="4445" ht="42" customHeight="1"/>
    <row r="4446" ht="42" customHeight="1"/>
    <row r="4447" ht="42" customHeight="1"/>
    <row r="4448" ht="42" customHeight="1"/>
    <row r="4449" ht="42" customHeight="1"/>
    <row r="4450" ht="42" customHeight="1"/>
    <row r="4451" ht="42" customHeight="1"/>
    <row r="4452" ht="42" customHeight="1"/>
    <row r="4453" ht="42" customHeight="1"/>
    <row r="4454" ht="42" customHeight="1"/>
    <row r="4455" ht="42" customHeight="1"/>
    <row r="4456" ht="42" customHeight="1"/>
    <row r="4457" ht="42" customHeight="1"/>
    <row r="4458" ht="42" customHeight="1"/>
    <row r="4459" ht="42" customHeight="1"/>
    <row r="4460" ht="42" customHeight="1"/>
    <row r="4461" ht="42" customHeight="1"/>
    <row r="4462" ht="42" customHeight="1"/>
    <row r="4463" ht="42" customHeight="1"/>
    <row r="4464" ht="42" customHeight="1"/>
    <row r="4465" ht="42" customHeight="1"/>
    <row r="4466" ht="42" customHeight="1"/>
    <row r="4467" ht="42" customHeight="1"/>
    <row r="4468" ht="42" customHeight="1"/>
    <row r="4469" ht="42" customHeight="1"/>
    <row r="4470" ht="42" customHeight="1"/>
    <row r="4471" ht="42" customHeight="1"/>
    <row r="4472" ht="42" customHeight="1"/>
    <row r="4473" ht="42" customHeight="1"/>
    <row r="4474" ht="42" customHeight="1"/>
    <row r="4475" ht="42" customHeight="1"/>
    <row r="4476" ht="42" customHeight="1"/>
    <row r="4477" ht="42" customHeight="1"/>
    <row r="4478" ht="42" customHeight="1"/>
    <row r="4479" ht="42" customHeight="1"/>
    <row r="4480" ht="42" customHeight="1"/>
    <row r="4481" ht="42" customHeight="1"/>
    <row r="4482" ht="42" customHeight="1"/>
    <row r="4483" ht="42" customHeight="1"/>
    <row r="4484" ht="42" customHeight="1"/>
    <row r="4485" ht="42" customHeight="1"/>
    <row r="4486" ht="42" customHeight="1"/>
    <row r="4487" ht="42" customHeight="1"/>
    <row r="4488" ht="42" customHeight="1"/>
    <row r="4489" ht="42" customHeight="1"/>
    <row r="4490" ht="42" customHeight="1"/>
    <row r="4491" ht="42" customHeight="1"/>
    <row r="4492" ht="42" customHeight="1"/>
    <row r="4493" ht="42" customHeight="1"/>
    <row r="4494" ht="42" customHeight="1"/>
    <row r="4495" ht="42" customHeight="1"/>
    <row r="4496" ht="42" customHeight="1"/>
    <row r="4497" ht="42" customHeight="1"/>
    <row r="4498" ht="42" customHeight="1"/>
    <row r="4499" ht="42" customHeight="1"/>
    <row r="4500" ht="42" customHeight="1"/>
    <row r="4501" ht="42" customHeight="1"/>
    <row r="4502" ht="42" customHeight="1"/>
    <row r="4503" ht="42" customHeight="1"/>
    <row r="4504" ht="42" customHeight="1"/>
    <row r="4505" ht="42" customHeight="1"/>
    <row r="4506" ht="42" customHeight="1"/>
    <row r="4507" ht="42" customHeight="1"/>
    <row r="4508" ht="42" customHeight="1"/>
    <row r="4509" ht="42" customHeight="1"/>
    <row r="4510" ht="42" customHeight="1"/>
    <row r="4511" ht="42" customHeight="1"/>
    <row r="4512" ht="42" customHeight="1"/>
    <row r="4513" ht="42" customHeight="1"/>
    <row r="4514" ht="42" customHeight="1"/>
    <row r="4515" ht="42" customHeight="1"/>
    <row r="4516" ht="42" customHeight="1"/>
    <row r="4517" ht="42" customHeight="1"/>
    <row r="4518" ht="42" customHeight="1"/>
    <row r="4519" ht="42" customHeight="1"/>
    <row r="4520" ht="42" customHeight="1"/>
    <row r="4521" ht="42" customHeight="1"/>
    <row r="4522" ht="42" customHeight="1"/>
    <row r="4523" ht="42" customHeight="1"/>
    <row r="4524" ht="42" customHeight="1"/>
    <row r="4525" ht="42" customHeight="1"/>
    <row r="4526" ht="42" customHeight="1"/>
    <row r="4527" ht="42" customHeight="1"/>
    <row r="4528" ht="42" customHeight="1"/>
    <row r="4529" ht="42" customHeight="1"/>
    <row r="4530" ht="42" customHeight="1"/>
    <row r="4531" ht="42" customHeight="1"/>
    <row r="4532" ht="42" customHeight="1"/>
    <row r="4533" ht="42" customHeight="1"/>
    <row r="4534" ht="42" customHeight="1"/>
    <row r="4535" ht="42" customHeight="1"/>
    <row r="4536" ht="42" customHeight="1"/>
    <row r="4537" ht="42" customHeight="1"/>
    <row r="4538" ht="42" customHeight="1"/>
    <row r="4539" ht="42" customHeight="1"/>
    <row r="4540" ht="42" customHeight="1"/>
    <row r="4541" ht="42" customHeight="1"/>
    <row r="4542" ht="42" customHeight="1"/>
    <row r="4543" ht="42" customHeight="1"/>
    <row r="4544" ht="42" customHeight="1"/>
    <row r="4545" ht="42" customHeight="1"/>
    <row r="4546" ht="42" customHeight="1"/>
    <row r="4547" ht="42" customHeight="1"/>
    <row r="4548" ht="42" customHeight="1"/>
    <row r="4549" ht="42" customHeight="1"/>
    <row r="4550" ht="42" customHeight="1"/>
    <row r="4551" ht="42" customHeight="1"/>
    <row r="4552" ht="42" customHeight="1"/>
    <row r="4553" ht="42" customHeight="1"/>
    <row r="4554" ht="42" customHeight="1"/>
    <row r="4555" ht="42" customHeight="1"/>
    <row r="4556" ht="42" customHeight="1"/>
    <row r="4557" ht="42" customHeight="1"/>
    <row r="4558" ht="42" customHeight="1"/>
    <row r="4559" ht="42" customHeight="1"/>
    <row r="4560" ht="42" customHeight="1"/>
    <row r="4561" ht="42" customHeight="1"/>
    <row r="4562" ht="42" customHeight="1"/>
    <row r="4563" ht="42" customHeight="1"/>
    <row r="4564" ht="42" customHeight="1"/>
    <row r="4565" ht="42" customHeight="1"/>
    <row r="4566" ht="42" customHeight="1"/>
    <row r="4567" ht="42" customHeight="1"/>
    <row r="4568" ht="42" customHeight="1"/>
    <row r="4569" ht="42" customHeight="1"/>
    <row r="4570" ht="42" customHeight="1"/>
    <row r="4571" ht="42" customHeight="1"/>
    <row r="4572" ht="42" customHeight="1"/>
    <row r="4573" ht="42" customHeight="1"/>
    <row r="4574" ht="42" customHeight="1"/>
    <row r="4575" ht="42" customHeight="1"/>
    <row r="4576" ht="42" customHeight="1"/>
    <row r="4577" ht="42" customHeight="1"/>
    <row r="4578" ht="42" customHeight="1"/>
    <row r="4579" ht="42" customHeight="1"/>
    <row r="4580" ht="42" customHeight="1"/>
    <row r="4581" ht="42" customHeight="1"/>
    <row r="4582" ht="42" customHeight="1"/>
    <row r="4583" ht="42" customHeight="1"/>
    <row r="4584" ht="42" customHeight="1"/>
    <row r="4585" ht="42" customHeight="1"/>
    <row r="4586" ht="42" customHeight="1"/>
    <row r="4587" ht="42" customHeight="1"/>
    <row r="4588" ht="42" customHeight="1"/>
    <row r="4589" ht="42" customHeight="1"/>
    <row r="4590" ht="42" customHeight="1"/>
    <row r="4591" ht="42" customHeight="1"/>
    <row r="4592" ht="42" customHeight="1"/>
    <row r="4593" ht="42" customHeight="1"/>
    <row r="4594" ht="42" customHeight="1"/>
    <row r="4595" ht="42" customHeight="1"/>
    <row r="4596" ht="42" customHeight="1"/>
    <row r="4597" ht="42" customHeight="1"/>
    <row r="4598" ht="42" customHeight="1"/>
    <row r="4599" ht="42" customHeight="1"/>
    <row r="4600" ht="42" customHeight="1"/>
    <row r="4601" ht="42" customHeight="1"/>
    <row r="4602" ht="42" customHeight="1"/>
    <row r="4603" ht="42" customHeight="1"/>
    <row r="4604" ht="42" customHeight="1"/>
    <row r="4605" ht="42" customHeight="1"/>
    <row r="4606" ht="42" customHeight="1"/>
    <row r="4607" ht="42" customHeight="1"/>
    <row r="4608" ht="42" customHeight="1"/>
    <row r="4609" ht="42" customHeight="1"/>
    <row r="4610" ht="42" customHeight="1"/>
    <row r="4611" ht="42" customHeight="1"/>
    <row r="4612" ht="42" customHeight="1"/>
    <row r="4613" ht="42" customHeight="1"/>
    <row r="4614" ht="42" customHeight="1"/>
    <row r="4615" ht="42" customHeight="1"/>
    <row r="4616" ht="42" customHeight="1"/>
    <row r="4617" ht="42" customHeight="1"/>
    <row r="4618" ht="42" customHeight="1"/>
    <row r="4619" ht="42" customHeight="1"/>
    <row r="4620" ht="42" customHeight="1"/>
    <row r="4621" ht="42" customHeight="1"/>
    <row r="4622" ht="42" customHeight="1"/>
    <row r="4623" ht="42" customHeight="1"/>
    <row r="4624" ht="42" customHeight="1"/>
    <row r="4625" ht="42" customHeight="1"/>
    <row r="4626" ht="42" customHeight="1"/>
    <row r="4627" ht="42" customHeight="1"/>
    <row r="4628" ht="42" customHeight="1"/>
    <row r="4629" ht="42" customHeight="1"/>
    <row r="4630" ht="42" customHeight="1"/>
    <row r="4631" ht="42" customHeight="1"/>
    <row r="4632" ht="42" customHeight="1"/>
    <row r="4633" ht="42" customHeight="1"/>
    <row r="4634" ht="42" customHeight="1"/>
    <row r="4635" ht="42" customHeight="1"/>
    <row r="4636" ht="42" customHeight="1"/>
    <row r="4637" ht="42" customHeight="1"/>
    <row r="4638" ht="42" customHeight="1"/>
    <row r="4639" ht="42" customHeight="1"/>
    <row r="4640" ht="42" customHeight="1"/>
    <row r="4641" ht="42" customHeight="1"/>
    <row r="4642" ht="42" customHeight="1"/>
    <row r="4643" ht="42" customHeight="1"/>
    <row r="4644" ht="42" customHeight="1"/>
    <row r="4645" ht="42" customHeight="1"/>
    <row r="4646" ht="42" customHeight="1"/>
    <row r="4647" ht="42" customHeight="1"/>
    <row r="4648" ht="42" customHeight="1"/>
    <row r="4649" ht="42" customHeight="1"/>
    <row r="4650" ht="42" customHeight="1"/>
    <row r="4651" ht="42" customHeight="1"/>
    <row r="4652" ht="42" customHeight="1"/>
    <row r="4653" ht="42" customHeight="1"/>
    <row r="4654" ht="42" customHeight="1"/>
    <row r="4655" ht="42" customHeight="1"/>
    <row r="4656" ht="42" customHeight="1"/>
    <row r="4657" ht="42" customHeight="1"/>
    <row r="4658" ht="42" customHeight="1"/>
    <row r="4659" ht="42" customHeight="1"/>
    <row r="4660" ht="42" customHeight="1"/>
    <row r="4661" ht="42" customHeight="1"/>
    <row r="4662" ht="42" customHeight="1"/>
    <row r="4663" ht="42" customHeight="1"/>
    <row r="4664" ht="42" customHeight="1"/>
    <row r="4665" ht="42" customHeight="1"/>
    <row r="4666" ht="42" customHeight="1"/>
    <row r="4667" ht="42" customHeight="1"/>
    <row r="4668" ht="42" customHeight="1"/>
    <row r="4669" ht="42" customHeight="1"/>
    <row r="4670" ht="42" customHeight="1"/>
    <row r="4671" ht="42" customHeight="1"/>
    <row r="4672" ht="42" customHeight="1"/>
    <row r="4673" ht="42" customHeight="1"/>
    <row r="4674" ht="42" customHeight="1"/>
    <row r="4675" ht="42" customHeight="1"/>
    <row r="4676" ht="42" customHeight="1"/>
    <row r="4677" ht="42" customHeight="1"/>
    <row r="4678" ht="42" customHeight="1"/>
    <row r="4679" ht="42" customHeight="1"/>
    <row r="4680" ht="42" customHeight="1"/>
    <row r="4681" ht="42" customHeight="1"/>
    <row r="4682" ht="42" customHeight="1"/>
    <row r="4683" ht="42" customHeight="1"/>
    <row r="4684" ht="42" customHeight="1"/>
    <row r="4685" ht="42" customHeight="1"/>
    <row r="4686" ht="42" customHeight="1"/>
    <row r="4687" ht="42" customHeight="1"/>
    <row r="4688" ht="42" customHeight="1"/>
    <row r="4689" ht="42" customHeight="1"/>
    <row r="4690" ht="42" customHeight="1"/>
    <row r="4691" ht="42" customHeight="1"/>
    <row r="4692" ht="42" customHeight="1"/>
    <row r="4693" ht="42" customHeight="1"/>
    <row r="4694" ht="42" customHeight="1"/>
    <row r="4695" ht="42" customHeight="1"/>
    <row r="4696" ht="42" customHeight="1"/>
    <row r="4697" ht="42" customHeight="1"/>
    <row r="4698" ht="42" customHeight="1"/>
    <row r="4699" ht="42" customHeight="1"/>
    <row r="4700" ht="42" customHeight="1"/>
    <row r="4701" ht="42" customHeight="1"/>
    <row r="4702" ht="42" customHeight="1"/>
    <row r="4703" ht="42" customHeight="1"/>
    <row r="4704" ht="42" customHeight="1"/>
    <row r="4705" ht="42" customHeight="1"/>
    <row r="4706" ht="42" customHeight="1"/>
    <row r="4707" ht="42" customHeight="1"/>
    <row r="4708" ht="42" customHeight="1"/>
    <row r="4709" ht="42" customHeight="1"/>
    <row r="4710" ht="42" customHeight="1"/>
    <row r="4711" ht="42" customHeight="1"/>
    <row r="4712" ht="42" customHeight="1"/>
    <row r="4713" ht="42" customHeight="1"/>
    <row r="4714" ht="42" customHeight="1"/>
    <row r="4715" ht="42" customHeight="1"/>
    <row r="4716" ht="42" customHeight="1"/>
    <row r="4717" ht="42" customHeight="1"/>
    <row r="4718" ht="42" customHeight="1"/>
    <row r="4719" ht="42" customHeight="1"/>
    <row r="4720" ht="42" customHeight="1"/>
    <row r="4721" ht="42" customHeight="1"/>
    <row r="4722" ht="42" customHeight="1"/>
    <row r="4723" ht="42" customHeight="1"/>
    <row r="4724" ht="42" customHeight="1"/>
    <row r="4725" ht="42" customHeight="1"/>
    <row r="4726" ht="42" customHeight="1"/>
    <row r="4727" ht="42" customHeight="1"/>
    <row r="4728" ht="42" customHeight="1"/>
    <row r="4729" ht="42" customHeight="1"/>
    <row r="4730" ht="42" customHeight="1"/>
    <row r="4731" ht="42" customHeight="1"/>
    <row r="4732" ht="42" customHeight="1"/>
    <row r="4733" ht="42" customHeight="1"/>
    <row r="4734" ht="42" customHeight="1"/>
    <row r="4735" ht="42" customHeight="1"/>
    <row r="4736" ht="42" customHeight="1"/>
    <row r="4737" ht="42" customHeight="1"/>
    <row r="4738" ht="42" customHeight="1"/>
    <row r="4739" ht="42" customHeight="1"/>
    <row r="4740" ht="42" customHeight="1"/>
    <row r="4741" ht="42" customHeight="1"/>
    <row r="4742" ht="42" customHeight="1"/>
    <row r="4743" ht="42" customHeight="1"/>
    <row r="4744" ht="42" customHeight="1"/>
    <row r="4745" ht="42" customHeight="1"/>
    <row r="4746" ht="42" customHeight="1"/>
    <row r="4747" ht="42" customHeight="1"/>
    <row r="4748" ht="42" customHeight="1"/>
    <row r="4749" ht="42" customHeight="1"/>
    <row r="4750" ht="42" customHeight="1"/>
    <row r="4751" ht="42" customHeight="1"/>
    <row r="4752" ht="42" customHeight="1"/>
    <row r="4753" ht="42" customHeight="1"/>
    <row r="4754" ht="42" customHeight="1"/>
    <row r="4755" ht="42" customHeight="1"/>
    <row r="4756" ht="42" customHeight="1"/>
    <row r="4757" ht="42" customHeight="1"/>
    <row r="4758" ht="42" customHeight="1"/>
    <row r="4759" ht="42" customHeight="1"/>
    <row r="4760" ht="42" customHeight="1"/>
    <row r="4761" ht="42" customHeight="1"/>
    <row r="4762" ht="42" customHeight="1"/>
    <row r="4763" ht="42" customHeight="1"/>
    <row r="4764" ht="42" customHeight="1"/>
    <row r="4765" ht="42" customHeight="1"/>
    <row r="4766" ht="42" customHeight="1"/>
    <row r="4767" ht="42" customHeight="1"/>
    <row r="4768" ht="42" customHeight="1"/>
    <row r="4769" ht="42" customHeight="1"/>
    <row r="4770" ht="42" customHeight="1"/>
    <row r="4771" ht="42" customHeight="1"/>
    <row r="4772" ht="42" customHeight="1"/>
    <row r="4773" ht="42" customHeight="1"/>
    <row r="4774" ht="42" customHeight="1"/>
    <row r="4775" ht="42" customHeight="1"/>
    <row r="4776" ht="42" customHeight="1"/>
    <row r="4777" ht="42" customHeight="1"/>
    <row r="4778" ht="42" customHeight="1"/>
    <row r="4779" ht="42" customHeight="1"/>
    <row r="4780" ht="42" customHeight="1"/>
    <row r="4781" ht="42" customHeight="1"/>
    <row r="4782" ht="42" customHeight="1"/>
    <row r="4783" ht="42" customHeight="1"/>
    <row r="4784" ht="42" customHeight="1"/>
    <row r="4785" ht="42" customHeight="1"/>
    <row r="4786" ht="42" customHeight="1"/>
    <row r="4787" ht="42" customHeight="1"/>
    <row r="4788" ht="42" customHeight="1"/>
    <row r="4789" ht="42" customHeight="1"/>
    <row r="4790" ht="42" customHeight="1"/>
    <row r="4791" ht="42" customHeight="1"/>
    <row r="4792" ht="42" customHeight="1"/>
    <row r="4793" ht="42" customHeight="1"/>
    <row r="4794" ht="42" customHeight="1"/>
    <row r="4795" ht="42" customHeight="1"/>
    <row r="4796" ht="42" customHeight="1"/>
    <row r="4797" ht="42" customHeight="1"/>
    <row r="4798" ht="42" customHeight="1"/>
    <row r="4799" ht="42" customHeight="1"/>
    <row r="4800" ht="42" customHeight="1"/>
    <row r="4801" ht="42" customHeight="1"/>
    <row r="4802" ht="42" customHeight="1"/>
    <row r="4803" ht="42" customHeight="1"/>
    <row r="4804" ht="42" customHeight="1"/>
    <row r="4805" ht="42" customHeight="1"/>
    <row r="4806" ht="42" customHeight="1"/>
    <row r="4807" ht="42" customHeight="1"/>
    <row r="4808" ht="42" customHeight="1"/>
    <row r="4809" ht="42" customHeight="1"/>
    <row r="4810" ht="42" customHeight="1"/>
    <row r="4811" ht="42" customHeight="1"/>
    <row r="4812" ht="42" customHeight="1"/>
    <row r="4813" ht="42" customHeight="1"/>
    <row r="4814" ht="42" customHeight="1"/>
    <row r="4815" ht="42" customHeight="1"/>
    <row r="4816" ht="42" customHeight="1"/>
    <row r="4817" ht="42" customHeight="1"/>
    <row r="4818" ht="42" customHeight="1"/>
    <row r="4819" ht="42" customHeight="1"/>
    <row r="4820" ht="42" customHeight="1"/>
    <row r="4821" ht="42" customHeight="1"/>
    <row r="4822" ht="42" customHeight="1"/>
    <row r="4823" ht="42" customHeight="1"/>
    <row r="4824" ht="42" customHeight="1"/>
    <row r="4825" ht="42" customHeight="1"/>
    <row r="4826" ht="42" customHeight="1"/>
    <row r="4827" ht="42" customHeight="1"/>
    <row r="4828" ht="42" customHeight="1"/>
    <row r="4829" ht="42" customHeight="1"/>
    <row r="4830" ht="42" customHeight="1"/>
    <row r="4831" ht="42" customHeight="1"/>
    <row r="4832" ht="42" customHeight="1"/>
    <row r="4833" ht="42" customHeight="1"/>
    <row r="4834" ht="42" customHeight="1"/>
    <row r="4835" ht="42" customHeight="1"/>
    <row r="4836" ht="42" customHeight="1"/>
    <row r="4837" ht="42" customHeight="1"/>
    <row r="4838" ht="42" customHeight="1"/>
    <row r="4839" ht="42" customHeight="1"/>
    <row r="4840" ht="42" customHeight="1"/>
    <row r="4841" ht="42" customHeight="1"/>
    <row r="4842" ht="42" customHeight="1"/>
    <row r="4843" ht="42" customHeight="1"/>
    <row r="4844" ht="42" customHeight="1"/>
    <row r="4845" ht="42" customHeight="1"/>
    <row r="4846" ht="42" customHeight="1"/>
    <row r="4847" ht="42" customHeight="1"/>
    <row r="4848" ht="42" customHeight="1"/>
    <row r="4849" ht="42" customHeight="1"/>
    <row r="4850" ht="42" customHeight="1"/>
    <row r="4851" ht="42" customHeight="1"/>
    <row r="4852" ht="42" customHeight="1"/>
    <row r="4853" ht="42" customHeight="1"/>
    <row r="4854" ht="42" customHeight="1"/>
    <row r="4855" ht="42" customHeight="1"/>
    <row r="4856" ht="42" customHeight="1"/>
    <row r="4857" ht="42" customHeight="1"/>
    <row r="4858" ht="42" customHeight="1"/>
    <row r="4859" ht="42" customHeight="1"/>
    <row r="4860" ht="42" customHeight="1"/>
    <row r="4861" ht="42" customHeight="1"/>
    <row r="4862" ht="42" customHeight="1"/>
    <row r="4863" ht="42" customHeight="1"/>
    <row r="4864" ht="42" customHeight="1"/>
    <row r="4865" ht="42" customHeight="1"/>
    <row r="4866" ht="42" customHeight="1"/>
    <row r="4867" ht="42" customHeight="1"/>
    <row r="4868" ht="42" customHeight="1"/>
    <row r="4869" ht="42" customHeight="1"/>
    <row r="4870" ht="42" customHeight="1"/>
    <row r="4871" ht="42" customHeight="1"/>
    <row r="4872" ht="42" customHeight="1"/>
    <row r="4873" ht="42" customHeight="1"/>
    <row r="4874" ht="42" customHeight="1"/>
    <row r="4875" ht="42" customHeight="1"/>
    <row r="4876" ht="42" customHeight="1"/>
    <row r="4877" ht="42" customHeight="1"/>
    <row r="4878" ht="42" customHeight="1"/>
    <row r="4879" ht="42" customHeight="1"/>
    <row r="4880" ht="42" customHeight="1"/>
    <row r="4881" ht="42" customHeight="1"/>
    <row r="4882" ht="42" customHeight="1"/>
    <row r="4883" ht="42" customHeight="1"/>
    <row r="4884" ht="42" customHeight="1"/>
    <row r="4885" ht="42" customHeight="1"/>
    <row r="4886" ht="42" customHeight="1"/>
    <row r="4887" ht="42" customHeight="1"/>
    <row r="4888" ht="42" customHeight="1"/>
    <row r="4889" ht="42" customHeight="1"/>
    <row r="4890" ht="42" customHeight="1"/>
    <row r="4891" ht="42" customHeight="1"/>
    <row r="4892" ht="42" customHeight="1"/>
    <row r="4893" ht="42" customHeight="1"/>
    <row r="4894" ht="42" customHeight="1"/>
    <row r="4895" ht="42" customHeight="1"/>
    <row r="4896" ht="42" customHeight="1"/>
    <row r="4897" ht="42" customHeight="1"/>
    <row r="4898" ht="42" customHeight="1"/>
    <row r="4899" ht="42" customHeight="1"/>
    <row r="4900" ht="42" customHeight="1"/>
    <row r="4901" ht="42" customHeight="1"/>
    <row r="4902" ht="42" customHeight="1"/>
    <row r="4903" ht="42" customHeight="1"/>
    <row r="4904" ht="42" customHeight="1"/>
    <row r="4905" ht="42" customHeight="1"/>
    <row r="4906" ht="42" customHeight="1"/>
    <row r="4907" ht="42" customHeight="1"/>
    <row r="4908" ht="42" customHeight="1"/>
    <row r="4909" ht="42" customHeight="1"/>
    <row r="4910" ht="42" customHeight="1"/>
    <row r="4911" ht="42" customHeight="1"/>
    <row r="4912" ht="42" customHeight="1"/>
    <row r="4913" ht="42" customHeight="1"/>
    <row r="4914" ht="42" customHeight="1"/>
    <row r="4915" ht="42" customHeight="1"/>
    <row r="4916" ht="42" customHeight="1"/>
    <row r="4917" ht="42" customHeight="1"/>
    <row r="4918" ht="42" customHeight="1"/>
    <row r="4919" ht="42" customHeight="1"/>
    <row r="4920" ht="42" customHeight="1"/>
    <row r="4921" ht="42" customHeight="1"/>
    <row r="4922" ht="42" customHeight="1"/>
    <row r="4923" ht="42" customHeight="1"/>
    <row r="4924" ht="42" customHeight="1"/>
    <row r="4925" ht="42" customHeight="1"/>
    <row r="4926" ht="42" customHeight="1"/>
    <row r="4927" ht="42" customHeight="1"/>
    <row r="4928" ht="42" customHeight="1"/>
    <row r="4929" ht="42" customHeight="1"/>
    <row r="4930" ht="42" customHeight="1"/>
    <row r="4931" ht="42" customHeight="1"/>
    <row r="4932" ht="42" customHeight="1"/>
    <row r="4933" ht="42" customHeight="1"/>
    <row r="4934" ht="42" customHeight="1"/>
    <row r="4935" ht="42" customHeight="1"/>
    <row r="4936" ht="42" customHeight="1"/>
    <row r="4937" ht="42" customHeight="1"/>
    <row r="4938" ht="42" customHeight="1"/>
    <row r="4939" ht="42" customHeight="1"/>
    <row r="4940" ht="42" customHeight="1"/>
    <row r="4941" ht="42" customHeight="1"/>
    <row r="4942" ht="42" customHeight="1"/>
    <row r="4943" ht="42" customHeight="1"/>
    <row r="4944" ht="42" customHeight="1"/>
    <row r="4945" ht="42" customHeight="1"/>
    <row r="4946" ht="42" customHeight="1"/>
    <row r="4947" ht="42" customHeight="1"/>
    <row r="4948" ht="42" customHeight="1"/>
    <row r="4949" ht="42" customHeight="1"/>
    <row r="4950" ht="42" customHeight="1"/>
    <row r="4951" ht="42" customHeight="1"/>
    <row r="4952" ht="42" customHeight="1"/>
    <row r="4953" ht="42" customHeight="1"/>
    <row r="4954" ht="42" customHeight="1"/>
    <row r="4955" ht="42" customHeight="1"/>
    <row r="4956" ht="42" customHeight="1"/>
    <row r="4957" ht="42" customHeight="1"/>
    <row r="4958" ht="42" customHeight="1"/>
    <row r="4959" ht="42" customHeight="1"/>
    <row r="4960" ht="42" customHeight="1"/>
    <row r="4961" ht="42" customHeight="1"/>
    <row r="4962" ht="42" customHeight="1"/>
    <row r="4963" ht="42" customHeight="1"/>
    <row r="4964" ht="42" customHeight="1"/>
    <row r="4965" ht="42" customHeight="1"/>
    <row r="4966" ht="42" customHeight="1"/>
    <row r="4967" ht="42" customHeight="1"/>
    <row r="4968" ht="42" customHeight="1"/>
    <row r="4969" ht="42" customHeight="1"/>
    <row r="4970" ht="42" customHeight="1"/>
    <row r="4971" ht="42" customHeight="1"/>
    <row r="4972" ht="42" customHeight="1"/>
    <row r="4973" ht="42" customHeight="1"/>
    <row r="4974" ht="42" customHeight="1"/>
    <row r="4975" ht="42" customHeight="1"/>
    <row r="4976" ht="42" customHeight="1"/>
    <row r="4977" ht="42" customHeight="1"/>
    <row r="4978" ht="42" customHeight="1"/>
    <row r="4979" ht="42" customHeight="1"/>
    <row r="4980" ht="42" customHeight="1"/>
    <row r="4981" ht="42" customHeight="1"/>
    <row r="4982" ht="42" customHeight="1"/>
    <row r="4983" ht="42" customHeight="1"/>
    <row r="4984" ht="42" customHeight="1"/>
    <row r="4985" ht="42" customHeight="1"/>
    <row r="4986" ht="42" customHeight="1"/>
    <row r="4987" ht="42" customHeight="1"/>
    <row r="4988" ht="42" customHeight="1"/>
    <row r="4989" ht="42" customHeight="1"/>
    <row r="4990" ht="42" customHeight="1"/>
    <row r="4991" ht="42" customHeight="1"/>
    <row r="4992" ht="42" customHeight="1"/>
    <row r="4993" ht="42" customHeight="1"/>
    <row r="4994" ht="42" customHeight="1"/>
    <row r="4995" ht="42" customHeight="1"/>
    <row r="4996" ht="42" customHeight="1"/>
    <row r="4997" ht="42" customHeight="1"/>
    <row r="4998" ht="42" customHeight="1"/>
    <row r="4999" ht="42" customHeight="1"/>
    <row r="5000" ht="42" customHeight="1"/>
    <row r="5001" ht="42" customHeight="1"/>
    <row r="5002" ht="42" customHeight="1"/>
    <row r="5003" ht="42" customHeight="1"/>
    <row r="5004" ht="42" customHeight="1"/>
    <row r="5005" ht="42" customHeight="1"/>
    <row r="5006" ht="42" customHeight="1"/>
    <row r="5007" ht="42" customHeight="1"/>
    <row r="5008" ht="42" customHeight="1"/>
    <row r="5009" ht="42" customHeight="1"/>
    <row r="5010" ht="42" customHeight="1"/>
    <row r="5011" ht="42" customHeight="1"/>
    <row r="5012" ht="42" customHeight="1"/>
    <row r="5013" ht="42" customHeight="1"/>
    <row r="5014" ht="42" customHeight="1"/>
    <row r="5015" ht="42" customHeight="1"/>
    <row r="5016" ht="42" customHeight="1"/>
    <row r="5017" ht="42" customHeight="1"/>
    <row r="5018" ht="42" customHeight="1"/>
    <row r="5019" ht="42" customHeight="1"/>
    <row r="5020" ht="42" customHeight="1"/>
    <row r="5021" ht="42" customHeight="1"/>
    <row r="5022" ht="42" customHeight="1"/>
    <row r="5023" ht="42" customHeight="1"/>
    <row r="5024" ht="42" customHeight="1"/>
    <row r="5025" ht="42" customHeight="1"/>
    <row r="5026" ht="42" customHeight="1"/>
    <row r="5027" ht="42" customHeight="1"/>
    <row r="5028" ht="42" customHeight="1"/>
    <row r="5029" ht="42" customHeight="1"/>
    <row r="5030" ht="42" customHeight="1"/>
    <row r="5031" ht="42" customHeight="1"/>
    <row r="5032" ht="42" customHeight="1"/>
    <row r="5033" ht="42" customHeight="1"/>
    <row r="5034" ht="42" customHeight="1"/>
    <row r="5035" ht="42" customHeight="1"/>
    <row r="5036" ht="42" customHeight="1"/>
    <row r="5037" ht="42" customHeight="1"/>
    <row r="5038" ht="42" customHeight="1"/>
    <row r="5039" ht="42" customHeight="1"/>
    <row r="5040" ht="42" customHeight="1"/>
    <row r="5041" ht="42" customHeight="1"/>
    <row r="5042" ht="42" customHeight="1"/>
    <row r="5043" ht="42" customHeight="1"/>
    <row r="5044" ht="42" customHeight="1"/>
    <row r="5045" ht="42" customHeight="1"/>
    <row r="5046" ht="42" customHeight="1"/>
    <row r="5047" ht="42" customHeight="1"/>
    <row r="5048" ht="42" customHeight="1"/>
    <row r="5049" ht="42" customHeight="1"/>
    <row r="5050" ht="42" customHeight="1"/>
    <row r="5051" ht="42" customHeight="1"/>
    <row r="5052" ht="42" customHeight="1"/>
    <row r="5053" ht="42" customHeight="1"/>
    <row r="5054" ht="42" customHeight="1"/>
    <row r="5055" ht="42" customHeight="1"/>
    <row r="5056" ht="42" customHeight="1"/>
    <row r="5057" ht="42" customHeight="1"/>
    <row r="5058" ht="42" customHeight="1"/>
    <row r="5059" ht="42" customHeight="1"/>
    <row r="5060" ht="42" customHeight="1"/>
    <row r="5061" ht="42" customHeight="1"/>
    <row r="5062" ht="42" customHeight="1"/>
    <row r="5063" ht="42" customHeight="1"/>
    <row r="5064" ht="42" customHeight="1"/>
    <row r="5065" ht="42" customHeight="1"/>
    <row r="5066" ht="42" customHeight="1"/>
    <row r="5067" ht="42" customHeight="1"/>
    <row r="5068" ht="42" customHeight="1"/>
    <row r="5069" ht="42" customHeight="1"/>
    <row r="5070" ht="42" customHeight="1"/>
    <row r="5071" ht="42" customHeight="1"/>
    <row r="5072" ht="42" customHeight="1"/>
    <row r="5073" ht="42" customHeight="1"/>
    <row r="5074" ht="42" customHeight="1"/>
    <row r="5075" ht="42" customHeight="1"/>
    <row r="5076" ht="42" customHeight="1"/>
    <row r="5077" ht="42" customHeight="1"/>
    <row r="5078" ht="42" customHeight="1"/>
    <row r="5079" ht="42" customHeight="1"/>
    <row r="5080" ht="42" customHeight="1"/>
    <row r="5081" ht="42" customHeight="1"/>
    <row r="5082" ht="42" customHeight="1"/>
    <row r="5083" ht="42" customHeight="1"/>
    <row r="5084" ht="42" customHeight="1"/>
    <row r="5085" ht="42" customHeight="1"/>
    <row r="5086" ht="42" customHeight="1"/>
    <row r="5087" ht="42" customHeight="1"/>
    <row r="5088" ht="42" customHeight="1"/>
    <row r="5089" ht="42" customHeight="1"/>
    <row r="5090" ht="42" customHeight="1"/>
    <row r="5091" ht="42" customHeight="1"/>
    <row r="5092" ht="42" customHeight="1"/>
    <row r="5093" ht="42" customHeight="1"/>
    <row r="5094" ht="42" customHeight="1"/>
    <row r="5095" ht="42" customHeight="1"/>
    <row r="5096" ht="42" customHeight="1"/>
    <row r="5097" ht="42" customHeight="1"/>
    <row r="5098" ht="42" customHeight="1"/>
    <row r="5099" ht="42" customHeight="1"/>
    <row r="5100" ht="42" customHeight="1"/>
    <row r="5101" ht="42" customHeight="1"/>
    <row r="5102" ht="42" customHeight="1"/>
    <row r="5103" ht="42" customHeight="1"/>
    <row r="5104" ht="42" customHeight="1"/>
    <row r="5105" ht="42" customHeight="1"/>
    <row r="5106" ht="42" customHeight="1"/>
    <row r="5107" ht="42" customHeight="1"/>
    <row r="5108" ht="42" customHeight="1"/>
    <row r="5109" ht="42" customHeight="1"/>
    <row r="5110" ht="42" customHeight="1"/>
    <row r="5111" ht="42" customHeight="1"/>
    <row r="5112" ht="42" customHeight="1"/>
    <row r="5113" ht="42" customHeight="1"/>
    <row r="5114" ht="42" customHeight="1"/>
    <row r="5115" ht="42" customHeight="1"/>
    <row r="5116" ht="42" customHeight="1"/>
    <row r="5117" ht="42" customHeight="1"/>
    <row r="5118" ht="42" customHeight="1"/>
    <row r="5119" ht="42" customHeight="1"/>
    <row r="5120" ht="42" customHeight="1"/>
    <row r="5121" ht="42" customHeight="1"/>
    <row r="5122" ht="42" customHeight="1"/>
    <row r="5123" ht="42" customHeight="1"/>
    <row r="5124" ht="42" customHeight="1"/>
    <row r="5125" ht="42" customHeight="1"/>
    <row r="5126" ht="42" customHeight="1"/>
    <row r="5127" ht="42" customHeight="1"/>
    <row r="5128" ht="42" customHeight="1"/>
    <row r="5129" ht="42" customHeight="1"/>
    <row r="5130" ht="42" customHeight="1"/>
    <row r="5131" ht="42" customHeight="1"/>
    <row r="5132" ht="42" customHeight="1"/>
    <row r="5133" ht="42" customHeight="1"/>
    <row r="5134" ht="42" customHeight="1"/>
    <row r="5135" ht="42" customHeight="1"/>
    <row r="5136" ht="42" customHeight="1"/>
    <row r="5137" ht="42" customHeight="1"/>
    <row r="5138" ht="42" customHeight="1"/>
    <row r="5139" ht="42" customHeight="1"/>
    <row r="5140" ht="42" customHeight="1"/>
    <row r="5141" ht="42" customHeight="1"/>
    <row r="5142" ht="42" customHeight="1"/>
    <row r="5143" ht="42" customHeight="1"/>
    <row r="5144" ht="42" customHeight="1"/>
    <row r="5145" ht="42" customHeight="1"/>
    <row r="5146" ht="42" customHeight="1"/>
    <row r="5147" ht="42" customHeight="1"/>
    <row r="5148" ht="42" customHeight="1"/>
    <row r="5149" ht="42" customHeight="1"/>
    <row r="5150" ht="42" customHeight="1"/>
    <row r="5151" ht="42" customHeight="1"/>
    <row r="5152" ht="42" customHeight="1"/>
    <row r="5153" ht="42" customHeight="1"/>
    <row r="5154" ht="42" customHeight="1"/>
    <row r="5155" ht="42" customHeight="1"/>
    <row r="5156" ht="42" customHeight="1"/>
    <row r="5157" ht="42" customHeight="1"/>
    <row r="5158" ht="42" customHeight="1"/>
    <row r="5159" ht="42" customHeight="1"/>
    <row r="5160" ht="42" customHeight="1"/>
    <row r="5161" ht="42" customHeight="1"/>
    <row r="5162" ht="42" customHeight="1"/>
    <row r="5163" ht="42" customHeight="1"/>
    <row r="5164" ht="42" customHeight="1"/>
    <row r="5165" ht="42" customHeight="1"/>
    <row r="5166" ht="42" customHeight="1"/>
    <row r="5167" ht="42" customHeight="1"/>
    <row r="5168" ht="42" customHeight="1"/>
    <row r="5169" ht="42" customHeight="1"/>
    <row r="5170" ht="42" customHeight="1"/>
    <row r="5171" ht="42" customHeight="1"/>
    <row r="5172" ht="42" customHeight="1"/>
    <row r="5173" ht="42" customHeight="1"/>
    <row r="5174" ht="42" customHeight="1"/>
    <row r="5175" ht="42" customHeight="1"/>
    <row r="5176" ht="42" customHeight="1"/>
    <row r="5177" ht="42" customHeight="1"/>
    <row r="5178" ht="42" customHeight="1"/>
    <row r="5179" ht="42" customHeight="1"/>
    <row r="5180" ht="42" customHeight="1"/>
    <row r="5181" ht="42" customHeight="1"/>
    <row r="5182" ht="42" customHeight="1"/>
    <row r="5183" ht="42" customHeight="1"/>
    <row r="5184" ht="42" customHeight="1"/>
    <row r="5185" ht="42" customHeight="1"/>
    <row r="5186" ht="42" customHeight="1"/>
    <row r="5187" ht="42" customHeight="1"/>
    <row r="5188" ht="42" customHeight="1"/>
    <row r="5189" ht="42" customHeight="1"/>
    <row r="5190" ht="42" customHeight="1"/>
    <row r="5191" ht="42" customHeight="1"/>
    <row r="5192" ht="42" customHeight="1"/>
    <row r="5193" ht="42" customHeight="1"/>
    <row r="5194" ht="42" customHeight="1"/>
    <row r="5195" ht="42" customHeight="1"/>
    <row r="5196" ht="42" customHeight="1"/>
    <row r="5197" ht="42" customHeight="1"/>
    <row r="5198" ht="42" customHeight="1"/>
    <row r="5199" ht="42" customHeight="1"/>
    <row r="5200" ht="42" customHeight="1"/>
    <row r="5201" ht="42" customHeight="1"/>
    <row r="5202" ht="42" customHeight="1"/>
    <row r="5203" ht="42" customHeight="1"/>
    <row r="5204" ht="42" customHeight="1"/>
    <row r="5205" ht="42" customHeight="1"/>
    <row r="5206" ht="42" customHeight="1"/>
    <row r="5207" ht="42" customHeight="1"/>
    <row r="5208" ht="42" customHeight="1"/>
    <row r="5209" ht="42" customHeight="1"/>
    <row r="5210" ht="42" customHeight="1"/>
    <row r="5211" ht="42" customHeight="1"/>
    <row r="5212" ht="42" customHeight="1"/>
    <row r="5213" ht="42" customHeight="1"/>
    <row r="5214" ht="42" customHeight="1"/>
    <row r="5215" ht="42" customHeight="1"/>
    <row r="5216" ht="42" customHeight="1"/>
    <row r="5217" ht="42" customHeight="1"/>
    <row r="5218" ht="42" customHeight="1"/>
    <row r="5219" ht="42" customHeight="1"/>
    <row r="5220" ht="42" customHeight="1"/>
    <row r="5221" ht="42" customHeight="1"/>
    <row r="5222" ht="42" customHeight="1"/>
    <row r="5223" ht="42" customHeight="1"/>
    <row r="5224" ht="42" customHeight="1"/>
    <row r="5225" ht="42" customHeight="1"/>
    <row r="5226" ht="42" customHeight="1"/>
    <row r="5227" ht="42" customHeight="1"/>
    <row r="5228" ht="42" customHeight="1"/>
    <row r="5229" ht="42" customHeight="1"/>
    <row r="5230" ht="42" customHeight="1"/>
    <row r="5231" ht="42" customHeight="1"/>
    <row r="5232" ht="42" customHeight="1"/>
    <row r="5233" ht="42" customHeight="1"/>
    <row r="5234" ht="42" customHeight="1"/>
    <row r="5235" ht="42" customHeight="1"/>
    <row r="5236" ht="42" customHeight="1"/>
    <row r="5237" ht="42" customHeight="1"/>
    <row r="5238" ht="42" customHeight="1"/>
    <row r="5239" ht="42" customHeight="1"/>
    <row r="5240" ht="42" customHeight="1"/>
    <row r="5241" ht="42" customHeight="1"/>
    <row r="5242" ht="42" customHeight="1"/>
    <row r="5243" ht="42" customHeight="1"/>
    <row r="5244" ht="42" customHeight="1"/>
    <row r="5245" ht="42" customHeight="1"/>
    <row r="5246" ht="42" customHeight="1"/>
    <row r="5247" ht="42" customHeight="1"/>
    <row r="5248" ht="42" customHeight="1"/>
    <row r="5249" ht="42" customHeight="1"/>
    <row r="5250" ht="42" customHeight="1"/>
    <row r="5251" ht="42" customHeight="1"/>
    <row r="5252" ht="42" customHeight="1"/>
    <row r="5253" ht="42" customHeight="1"/>
    <row r="5254" ht="42" customHeight="1"/>
    <row r="5255" ht="42" customHeight="1"/>
    <row r="5256" ht="42" customHeight="1"/>
    <row r="5257" ht="42" customHeight="1"/>
    <row r="5258" ht="42" customHeight="1"/>
    <row r="5259" ht="42" customHeight="1"/>
    <row r="5260" ht="42" customHeight="1"/>
    <row r="5261" ht="42" customHeight="1"/>
    <row r="5262" ht="42" customHeight="1"/>
    <row r="5263" ht="42" customHeight="1"/>
    <row r="5264" ht="42" customHeight="1"/>
    <row r="5265" ht="42" customHeight="1"/>
    <row r="5266" ht="42" customHeight="1"/>
    <row r="5267" ht="42" customHeight="1"/>
    <row r="5268" ht="42" customHeight="1"/>
    <row r="5269" ht="42" customHeight="1"/>
    <row r="5270" ht="42" customHeight="1"/>
    <row r="5271" ht="42" customHeight="1"/>
    <row r="5272" ht="42" customHeight="1"/>
    <row r="5273" ht="42" customHeight="1"/>
    <row r="5274" ht="42" customHeight="1"/>
    <row r="5275" ht="42" customHeight="1"/>
    <row r="5276" ht="42" customHeight="1"/>
    <row r="5277" ht="42" customHeight="1"/>
    <row r="5278" ht="42" customHeight="1"/>
    <row r="5279" ht="42" customHeight="1"/>
    <row r="5280" ht="42" customHeight="1"/>
    <row r="5281" ht="42" customHeight="1"/>
    <row r="5282" ht="42" customHeight="1"/>
    <row r="5283" ht="42" customHeight="1"/>
    <row r="5284" ht="42" customHeight="1"/>
    <row r="5285" ht="42" customHeight="1"/>
    <row r="5286" ht="42" customHeight="1"/>
    <row r="5287" ht="42" customHeight="1"/>
    <row r="5288" ht="42" customHeight="1"/>
    <row r="5289" ht="42" customHeight="1"/>
    <row r="5290" ht="42" customHeight="1"/>
    <row r="5291" ht="42" customHeight="1"/>
    <row r="5292" ht="42" customHeight="1"/>
    <row r="5293" ht="42" customHeight="1"/>
    <row r="5294" ht="42" customHeight="1"/>
    <row r="5295" ht="42" customHeight="1"/>
    <row r="5296" ht="42" customHeight="1"/>
    <row r="5297" ht="42" customHeight="1"/>
    <row r="5298" ht="42" customHeight="1"/>
    <row r="5299" ht="42" customHeight="1"/>
    <row r="5300" ht="42" customHeight="1"/>
    <row r="5301" ht="42" customHeight="1"/>
    <row r="5302" ht="42" customHeight="1"/>
    <row r="5303" ht="42" customHeight="1"/>
    <row r="5304" ht="42" customHeight="1"/>
    <row r="5305" ht="42" customHeight="1"/>
    <row r="5306" ht="42" customHeight="1"/>
    <row r="5307" ht="42" customHeight="1"/>
    <row r="5308" ht="42" customHeight="1"/>
    <row r="5309" ht="42" customHeight="1"/>
    <row r="5310" ht="42" customHeight="1"/>
    <row r="5311" ht="42" customHeight="1"/>
    <row r="5312" ht="42" customHeight="1"/>
    <row r="5313" ht="42" customHeight="1"/>
    <row r="5314" ht="42" customHeight="1"/>
    <row r="5315" ht="42" customHeight="1"/>
    <row r="5316" ht="42" customHeight="1"/>
    <row r="5317" ht="42" customHeight="1"/>
    <row r="5318" ht="42" customHeight="1"/>
    <row r="5319" ht="42" customHeight="1"/>
    <row r="5320" ht="42" customHeight="1"/>
    <row r="5321" ht="42" customHeight="1"/>
    <row r="5322" ht="42" customHeight="1"/>
    <row r="5323" ht="42" customHeight="1"/>
    <row r="5324" ht="42" customHeight="1"/>
    <row r="5325" ht="42" customHeight="1"/>
    <row r="5326" ht="42" customHeight="1"/>
    <row r="5327" ht="42" customHeight="1"/>
    <row r="5328" ht="42" customHeight="1"/>
    <row r="5329" ht="42" customHeight="1"/>
    <row r="5330" ht="42" customHeight="1"/>
    <row r="5331" ht="42" customHeight="1"/>
    <row r="5332" ht="42" customHeight="1"/>
    <row r="5333" ht="42" customHeight="1"/>
    <row r="5334" ht="42" customHeight="1"/>
    <row r="5335" ht="42" customHeight="1"/>
    <row r="5336" ht="42" customHeight="1"/>
    <row r="5337" ht="42" customHeight="1"/>
    <row r="5338" ht="42" customHeight="1"/>
    <row r="5339" ht="42" customHeight="1"/>
    <row r="5340" ht="42" customHeight="1"/>
    <row r="5341" ht="42" customHeight="1"/>
    <row r="5342" ht="42" customHeight="1"/>
    <row r="5343" ht="42" customHeight="1"/>
    <row r="5344" ht="42" customHeight="1"/>
    <row r="5345" ht="42" customHeight="1"/>
    <row r="5346" ht="42" customHeight="1"/>
    <row r="5347" ht="42" customHeight="1"/>
    <row r="5348" ht="42" customHeight="1"/>
    <row r="5349" ht="42" customHeight="1"/>
    <row r="5350" ht="42" customHeight="1"/>
    <row r="5351" ht="42" customHeight="1"/>
    <row r="5352" ht="42" customHeight="1"/>
    <row r="5353" ht="42" customHeight="1"/>
    <row r="5354" ht="42" customHeight="1"/>
    <row r="5355" ht="42" customHeight="1"/>
    <row r="5356" ht="42" customHeight="1"/>
    <row r="5357" ht="42" customHeight="1"/>
    <row r="5358" ht="42" customHeight="1"/>
    <row r="5359" ht="42" customHeight="1"/>
    <row r="5360" ht="42" customHeight="1"/>
    <row r="5361" ht="42" customHeight="1"/>
    <row r="5362" ht="42" customHeight="1"/>
    <row r="5363" ht="42" customHeight="1"/>
    <row r="5364" ht="42" customHeight="1"/>
    <row r="5365" ht="42" customHeight="1"/>
    <row r="5366" ht="42" customHeight="1"/>
    <row r="5367" ht="42" customHeight="1"/>
    <row r="5368" ht="42" customHeight="1"/>
    <row r="5369" ht="42" customHeight="1"/>
    <row r="5370" ht="42" customHeight="1"/>
    <row r="5371" ht="42" customHeight="1"/>
    <row r="5372" ht="42" customHeight="1"/>
    <row r="5373" ht="42" customHeight="1"/>
    <row r="5374" ht="42" customHeight="1"/>
    <row r="5375" ht="42" customHeight="1"/>
    <row r="5376" ht="42" customHeight="1"/>
    <row r="5377" ht="42" customHeight="1"/>
    <row r="5378" ht="42" customHeight="1"/>
    <row r="5379" ht="42" customHeight="1"/>
    <row r="5380" ht="42" customHeight="1"/>
    <row r="5381" ht="42" customHeight="1"/>
    <row r="5382" ht="42" customHeight="1"/>
    <row r="5383" ht="42" customHeight="1"/>
    <row r="5384" ht="42" customHeight="1"/>
    <row r="5385" ht="42" customHeight="1"/>
    <row r="5386" ht="42" customHeight="1"/>
    <row r="5387" ht="42" customHeight="1"/>
    <row r="5388" ht="42" customHeight="1"/>
    <row r="5389" ht="42" customHeight="1"/>
    <row r="5390" ht="42" customHeight="1"/>
    <row r="5391" ht="42" customHeight="1"/>
    <row r="5392" ht="42" customHeight="1"/>
    <row r="5393" ht="42" customHeight="1"/>
    <row r="5394" ht="42" customHeight="1"/>
    <row r="5395" ht="42" customHeight="1"/>
    <row r="5396" ht="42" customHeight="1"/>
    <row r="5397" ht="42" customHeight="1"/>
    <row r="5398" ht="42" customHeight="1"/>
    <row r="5399" ht="42" customHeight="1"/>
    <row r="5400" ht="42" customHeight="1"/>
    <row r="5401" ht="42" customHeight="1"/>
    <row r="5402" ht="42" customHeight="1"/>
    <row r="5403" ht="42" customHeight="1"/>
    <row r="5404" ht="42" customHeight="1"/>
    <row r="5405" ht="42" customHeight="1"/>
    <row r="5406" ht="42" customHeight="1"/>
    <row r="5407" ht="42" customHeight="1"/>
    <row r="5408" ht="42" customHeight="1"/>
    <row r="5409" ht="42" customHeight="1"/>
    <row r="5410" ht="42" customHeight="1"/>
    <row r="5411" ht="42" customHeight="1"/>
    <row r="5412" ht="42" customHeight="1"/>
    <row r="5413" ht="42" customHeight="1"/>
    <row r="5414" ht="42" customHeight="1"/>
    <row r="5415" ht="42" customHeight="1"/>
    <row r="5416" ht="42" customHeight="1"/>
    <row r="5417" ht="42" customHeight="1"/>
    <row r="5418" ht="42" customHeight="1"/>
    <row r="5419" ht="42" customHeight="1"/>
    <row r="5420" ht="42" customHeight="1"/>
    <row r="5421" ht="42" customHeight="1"/>
    <row r="5422" ht="42" customHeight="1"/>
    <row r="5423" ht="42" customHeight="1"/>
    <row r="5424" ht="42" customHeight="1"/>
    <row r="5425" ht="42" customHeight="1"/>
    <row r="5426" ht="42" customHeight="1"/>
    <row r="5427" ht="42" customHeight="1"/>
    <row r="5428" ht="42" customHeight="1"/>
    <row r="5429" ht="42" customHeight="1"/>
    <row r="5430" ht="42" customHeight="1"/>
    <row r="5431" ht="42" customHeight="1"/>
    <row r="5432" ht="42" customHeight="1"/>
    <row r="5433" ht="42" customHeight="1"/>
    <row r="5434" ht="42" customHeight="1"/>
    <row r="5435" ht="42" customHeight="1"/>
    <row r="5436" ht="42" customHeight="1"/>
    <row r="5437" ht="42" customHeight="1"/>
    <row r="5438" ht="42" customHeight="1"/>
    <row r="5439" ht="42" customHeight="1"/>
    <row r="5440" ht="42" customHeight="1"/>
    <row r="5441" ht="42" customHeight="1"/>
    <row r="5442" ht="42" customHeight="1"/>
    <row r="5443" ht="42" customHeight="1"/>
    <row r="5444" ht="42" customHeight="1"/>
    <row r="5445" ht="42" customHeight="1"/>
    <row r="5446" ht="42" customHeight="1"/>
    <row r="5447" ht="42" customHeight="1"/>
    <row r="5448" ht="42" customHeight="1"/>
    <row r="5449" ht="42" customHeight="1"/>
    <row r="5450" ht="42" customHeight="1"/>
    <row r="5451" ht="42" customHeight="1"/>
    <row r="5452" ht="42" customHeight="1"/>
    <row r="5453" ht="42" customHeight="1"/>
    <row r="5454" ht="42" customHeight="1"/>
    <row r="5455" ht="42" customHeight="1"/>
    <row r="5456" ht="42" customHeight="1"/>
    <row r="5457" ht="42" customHeight="1"/>
    <row r="5458" ht="42" customHeight="1"/>
    <row r="5459" ht="42" customHeight="1"/>
    <row r="5460" ht="42" customHeight="1"/>
    <row r="5461" ht="42" customHeight="1"/>
    <row r="5462" ht="42" customHeight="1"/>
    <row r="5463" ht="42" customHeight="1"/>
    <row r="5464" ht="42" customHeight="1"/>
    <row r="5465" ht="42" customHeight="1"/>
    <row r="5466" ht="42" customHeight="1"/>
    <row r="5467" ht="42" customHeight="1"/>
    <row r="5468" ht="42" customHeight="1"/>
    <row r="5469" ht="42" customHeight="1"/>
    <row r="5470" ht="42" customHeight="1"/>
    <row r="5471" ht="42" customHeight="1"/>
    <row r="5472" ht="42" customHeight="1"/>
    <row r="5473" ht="42" customHeight="1"/>
    <row r="5474" ht="42" customHeight="1"/>
    <row r="5475" ht="42" customHeight="1"/>
    <row r="5476" ht="42" customHeight="1"/>
    <row r="5477" ht="42" customHeight="1"/>
    <row r="5478" ht="42" customHeight="1"/>
    <row r="5479" ht="42" customHeight="1"/>
    <row r="5480" ht="42" customHeight="1"/>
    <row r="5481" ht="42" customHeight="1"/>
    <row r="5482" ht="42" customHeight="1"/>
    <row r="5483" ht="42" customHeight="1"/>
    <row r="5484" ht="42" customHeight="1"/>
    <row r="5485" ht="42" customHeight="1"/>
    <row r="5486" ht="42" customHeight="1"/>
    <row r="5487" ht="42" customHeight="1"/>
    <row r="5488" ht="42" customHeight="1"/>
    <row r="5489" ht="42" customHeight="1"/>
    <row r="5490" ht="42" customHeight="1"/>
    <row r="5491" ht="42" customHeight="1"/>
    <row r="5492" ht="42" customHeight="1"/>
    <row r="5493" ht="42" customHeight="1"/>
    <row r="5494" ht="42" customHeight="1"/>
    <row r="5495" ht="42" customHeight="1"/>
    <row r="5496" ht="42" customHeight="1"/>
    <row r="5497" ht="42" customHeight="1"/>
    <row r="5498" ht="42" customHeight="1"/>
    <row r="5499" ht="42" customHeight="1"/>
    <row r="5500" ht="42" customHeight="1"/>
    <row r="5501" ht="42" customHeight="1"/>
    <row r="5502" ht="42" customHeight="1"/>
    <row r="5503" ht="42" customHeight="1"/>
    <row r="5504" ht="42" customHeight="1"/>
    <row r="5505" ht="42" customHeight="1"/>
    <row r="5506" ht="42" customHeight="1"/>
    <row r="5507" ht="42" customHeight="1"/>
    <row r="5508" ht="42" customHeight="1"/>
    <row r="5509" ht="42" customHeight="1"/>
    <row r="5510" ht="42" customHeight="1"/>
    <row r="5511" ht="42" customHeight="1"/>
    <row r="5512" ht="42" customHeight="1"/>
    <row r="5513" ht="42" customHeight="1"/>
    <row r="5514" ht="42" customHeight="1"/>
    <row r="5515" ht="42" customHeight="1"/>
    <row r="5516" ht="42" customHeight="1"/>
    <row r="5517" ht="42" customHeight="1"/>
    <row r="5518" ht="42" customHeight="1"/>
    <row r="5519" ht="42" customHeight="1"/>
    <row r="5520" ht="42" customHeight="1"/>
    <row r="5521" ht="42" customHeight="1"/>
    <row r="5522" ht="42" customHeight="1"/>
    <row r="5523" ht="42" customHeight="1"/>
    <row r="5524" ht="42" customHeight="1"/>
    <row r="5525" ht="42" customHeight="1"/>
    <row r="5526" ht="42" customHeight="1"/>
    <row r="5527" ht="42" customHeight="1"/>
    <row r="5528" ht="42" customHeight="1"/>
    <row r="5529" ht="42" customHeight="1"/>
    <row r="5530" ht="42" customHeight="1"/>
    <row r="5531" ht="42" customHeight="1"/>
    <row r="5532" ht="42" customHeight="1"/>
    <row r="5533" ht="42" customHeight="1"/>
    <row r="5534" ht="42" customHeight="1"/>
    <row r="5535" ht="42" customHeight="1"/>
    <row r="5536" ht="42" customHeight="1"/>
    <row r="5537" ht="42" customHeight="1"/>
    <row r="5538" ht="42" customHeight="1"/>
    <row r="5539" ht="42" customHeight="1"/>
    <row r="5540" ht="42" customHeight="1"/>
    <row r="5541" ht="42" customHeight="1"/>
    <row r="5542" ht="42" customHeight="1"/>
    <row r="5543" ht="42" customHeight="1"/>
    <row r="5544" ht="42" customHeight="1"/>
    <row r="5545" ht="42" customHeight="1"/>
    <row r="5546" ht="42" customHeight="1"/>
    <row r="5547" ht="42" customHeight="1"/>
    <row r="5548" ht="42" customHeight="1"/>
    <row r="5549" ht="42" customHeight="1"/>
    <row r="5550" ht="42" customHeight="1"/>
    <row r="5551" ht="42" customHeight="1"/>
    <row r="5552" ht="42" customHeight="1"/>
    <row r="5553" ht="42" customHeight="1"/>
    <row r="5554" ht="42" customHeight="1"/>
    <row r="5555" ht="42" customHeight="1"/>
    <row r="5556" ht="42" customHeight="1"/>
    <row r="5557" ht="42" customHeight="1"/>
    <row r="5558" ht="42" customHeight="1"/>
    <row r="5559" ht="42" customHeight="1"/>
    <row r="5560" ht="42" customHeight="1"/>
    <row r="5561" ht="42" customHeight="1"/>
    <row r="5562" ht="42" customHeight="1"/>
    <row r="5563" ht="42" customHeight="1"/>
    <row r="5564" ht="42" customHeight="1"/>
    <row r="5565" ht="42" customHeight="1"/>
    <row r="5566" ht="42" customHeight="1"/>
    <row r="5567" ht="42" customHeight="1"/>
    <row r="5568" ht="42" customHeight="1"/>
    <row r="5569" ht="42" customHeight="1"/>
    <row r="5570" ht="42" customHeight="1"/>
    <row r="5571" ht="42" customHeight="1"/>
    <row r="5572" ht="42" customHeight="1"/>
    <row r="5573" ht="42" customHeight="1"/>
    <row r="5574" ht="42" customHeight="1"/>
    <row r="5575" ht="42" customHeight="1"/>
    <row r="5576" ht="42" customHeight="1"/>
    <row r="5577" ht="42" customHeight="1"/>
    <row r="5578" ht="42" customHeight="1"/>
    <row r="5579" ht="42" customHeight="1"/>
    <row r="5580" ht="42" customHeight="1"/>
    <row r="5581" ht="42" customHeight="1"/>
    <row r="5582" ht="42" customHeight="1"/>
    <row r="5583" ht="42" customHeight="1"/>
    <row r="5584" ht="42" customHeight="1"/>
    <row r="5585" ht="42" customHeight="1"/>
    <row r="5586" ht="42" customHeight="1"/>
    <row r="5587" ht="42" customHeight="1"/>
    <row r="5588" ht="42" customHeight="1"/>
    <row r="5589" ht="42" customHeight="1"/>
    <row r="5590" ht="42" customHeight="1"/>
    <row r="5591" ht="42" customHeight="1"/>
    <row r="5592" ht="42" customHeight="1"/>
    <row r="5593" ht="42" customHeight="1"/>
    <row r="5594" ht="42" customHeight="1"/>
    <row r="5595" ht="42" customHeight="1"/>
    <row r="5596" ht="42" customHeight="1"/>
    <row r="5597" ht="42" customHeight="1"/>
    <row r="5598" ht="42" customHeight="1"/>
    <row r="5599" ht="42" customHeight="1"/>
    <row r="5600" ht="42" customHeight="1"/>
    <row r="5601" ht="42" customHeight="1"/>
    <row r="5602" ht="42" customHeight="1"/>
    <row r="5603" ht="42" customHeight="1"/>
    <row r="5604" ht="42" customHeight="1"/>
    <row r="5605" ht="42" customHeight="1"/>
    <row r="5606" ht="42" customHeight="1"/>
    <row r="5607" ht="42" customHeight="1"/>
    <row r="5608" ht="42" customHeight="1"/>
    <row r="5609" ht="42" customHeight="1"/>
    <row r="5610" ht="42" customHeight="1"/>
    <row r="5611" ht="42" customHeight="1"/>
    <row r="5612" ht="42" customHeight="1"/>
    <row r="5613" ht="42" customHeight="1"/>
    <row r="5614" ht="42" customHeight="1"/>
    <row r="5615" ht="42" customHeight="1"/>
    <row r="5616" ht="42" customHeight="1"/>
    <row r="5617" ht="42" customHeight="1"/>
    <row r="5618" ht="42" customHeight="1"/>
    <row r="5619" ht="42" customHeight="1"/>
    <row r="5620" ht="42" customHeight="1"/>
    <row r="5621" ht="42" customHeight="1"/>
    <row r="5622" ht="42" customHeight="1"/>
    <row r="5623" ht="42" customHeight="1"/>
    <row r="5624" ht="42" customHeight="1"/>
    <row r="5625" ht="42" customHeight="1"/>
    <row r="5626" ht="42" customHeight="1"/>
    <row r="5627" ht="42" customHeight="1"/>
    <row r="5628" ht="42" customHeight="1"/>
    <row r="5629" ht="42" customHeight="1"/>
    <row r="5630" ht="42" customHeight="1"/>
    <row r="5631" ht="42" customHeight="1"/>
    <row r="5632" ht="42" customHeight="1"/>
    <row r="5633" ht="42" customHeight="1"/>
    <row r="5634" ht="42" customHeight="1"/>
    <row r="5635" ht="42" customHeight="1"/>
    <row r="5636" ht="42" customHeight="1"/>
    <row r="5637" ht="42" customHeight="1"/>
    <row r="5638" ht="42" customHeight="1"/>
    <row r="5639" ht="42" customHeight="1"/>
    <row r="5640" ht="42" customHeight="1"/>
    <row r="5641" ht="42" customHeight="1"/>
    <row r="5642" ht="42" customHeight="1"/>
    <row r="5643" ht="42" customHeight="1"/>
    <row r="5644" ht="42" customHeight="1"/>
    <row r="5645" ht="42" customHeight="1"/>
    <row r="5646" ht="42" customHeight="1"/>
    <row r="5647" ht="42" customHeight="1"/>
    <row r="5648" ht="42" customHeight="1"/>
    <row r="5649" ht="42" customHeight="1"/>
    <row r="5650" ht="42" customHeight="1"/>
    <row r="5651" ht="42" customHeight="1"/>
    <row r="5652" ht="42" customHeight="1"/>
    <row r="5653" ht="42" customHeight="1"/>
    <row r="5654" ht="42" customHeight="1"/>
    <row r="5655" ht="42" customHeight="1"/>
    <row r="5656" ht="42" customHeight="1"/>
    <row r="5657" ht="42" customHeight="1"/>
    <row r="5658" ht="42" customHeight="1"/>
    <row r="5659" ht="42" customHeight="1"/>
    <row r="5660" ht="42" customHeight="1"/>
    <row r="5661" ht="42" customHeight="1"/>
    <row r="5662" ht="42" customHeight="1"/>
    <row r="5663" ht="42" customHeight="1"/>
    <row r="5664" ht="42" customHeight="1"/>
    <row r="5665" ht="42" customHeight="1"/>
    <row r="5666" ht="42" customHeight="1"/>
    <row r="5667" ht="42" customHeight="1"/>
    <row r="5668" ht="42" customHeight="1"/>
    <row r="5669" ht="42" customHeight="1"/>
    <row r="5670" ht="42" customHeight="1"/>
    <row r="5671" ht="42" customHeight="1"/>
    <row r="5672" ht="42" customHeight="1"/>
    <row r="5673" ht="42" customHeight="1"/>
    <row r="5674" ht="42" customHeight="1"/>
    <row r="5675" ht="42" customHeight="1"/>
    <row r="5676" ht="42" customHeight="1"/>
    <row r="5677" ht="42" customHeight="1"/>
    <row r="5678" ht="42" customHeight="1"/>
    <row r="5679" ht="42" customHeight="1"/>
    <row r="5680" ht="42" customHeight="1"/>
    <row r="5681" ht="42" customHeight="1"/>
    <row r="5682" ht="42" customHeight="1"/>
    <row r="5683" ht="42" customHeight="1"/>
    <row r="5684" ht="42" customHeight="1"/>
    <row r="5685" ht="42" customHeight="1"/>
    <row r="5686" ht="42" customHeight="1"/>
    <row r="5687" ht="42" customHeight="1"/>
    <row r="5688" ht="42" customHeight="1"/>
    <row r="5689" ht="42" customHeight="1"/>
    <row r="5690" ht="42" customHeight="1"/>
    <row r="5691" ht="42" customHeight="1"/>
    <row r="5692" ht="42" customHeight="1"/>
    <row r="5693" ht="42" customHeight="1"/>
    <row r="5694" ht="42" customHeight="1"/>
    <row r="5695" ht="42" customHeight="1"/>
    <row r="5696" ht="42" customHeight="1"/>
    <row r="5697" ht="42" customHeight="1"/>
    <row r="5698" ht="42" customHeight="1"/>
    <row r="5699" ht="42" customHeight="1"/>
    <row r="5700" ht="42" customHeight="1"/>
    <row r="5701" ht="42" customHeight="1"/>
    <row r="5702" ht="42" customHeight="1"/>
    <row r="5703" ht="42" customHeight="1"/>
    <row r="5704" ht="42" customHeight="1"/>
    <row r="5705" ht="42" customHeight="1"/>
    <row r="5706" ht="42" customHeight="1"/>
    <row r="5707" ht="42" customHeight="1"/>
    <row r="5708" ht="42" customHeight="1"/>
    <row r="5709" ht="42" customHeight="1"/>
    <row r="5710" ht="42" customHeight="1"/>
    <row r="5711" ht="42" customHeight="1"/>
    <row r="5712"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3413">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9" defaultRowHeight="14.25"/>
  <cols>
    <col min="1" max="1" width="22" customWidth="1"/>
    <col min="2" max="2" width="38" customWidth="1"/>
    <col min="3" max="3" width="28" customWidth="1"/>
    <col min="4" max="4" width="13" customWidth="1"/>
    <col min="5" max="5" width="20" customWidth="1"/>
    <col min="6" max="6" width="18" customWidth="1"/>
  </cols>
  <sheetData>
    <row r="1" spans="1:6" ht="30" customHeight="1">
      <c r="A1" s="8" t="s">
        <v>8363</v>
      </c>
      <c r="B1" s="8"/>
      <c r="C1" s="8"/>
      <c r="D1" s="8"/>
      <c r="E1" s="8"/>
      <c r="F1" s="8"/>
    </row>
    <row r="2" spans="1:6" ht="21.95" customHeight="1">
      <c r="A2" s="12" t="s">
        <v>8364</v>
      </c>
      <c r="B2" s="12"/>
      <c r="C2" s="12"/>
      <c r="D2" s="12"/>
      <c r="E2" s="12"/>
      <c r="F2" s="12"/>
    </row>
    <row r="4" spans="1:6" ht="30" customHeight="1">
      <c r="A4" s="1" t="s">
        <v>8</v>
      </c>
      <c r="B4" s="1" t="s">
        <v>9</v>
      </c>
      <c r="C4" s="1" t="s">
        <v>8365</v>
      </c>
      <c r="D4" s="1" t="s">
        <v>8366</v>
      </c>
      <c r="E4" s="1" t="s">
        <v>8367</v>
      </c>
      <c r="F4" s="1" t="s">
        <v>8368</v>
      </c>
    </row>
    <row r="5" spans="1:6" ht="30.95" customHeight="1">
      <c r="A5" s="6">
        <v>-27757</v>
      </c>
      <c r="B5" s="2" t="s">
        <v>235</v>
      </c>
      <c r="C5" s="2" t="s">
        <v>8369</v>
      </c>
      <c r="D5" s="3">
        <v>4</v>
      </c>
      <c r="E5" s="3">
        <v>12</v>
      </c>
      <c r="F5" s="3" t="str">
        <f>HYPERLINK("https://www.boe.es/gazeta/dias/1824/01/01/pdfs/GMD-1824-1.pdf","Abrir PDF")</f>
        <v>Abrir PDF</v>
      </c>
    </row>
    <row r="6" spans="1:6" ht="30.95" customHeight="1">
      <c r="A6" s="6">
        <v>-27755</v>
      </c>
      <c r="B6" s="2" t="s">
        <v>193</v>
      </c>
      <c r="C6" s="2" t="s">
        <v>8370</v>
      </c>
      <c r="D6" s="3">
        <v>4</v>
      </c>
      <c r="E6" s="3">
        <v>19</v>
      </c>
      <c r="F6" s="3" t="str">
        <f>HYPERLINK("https://www.boe.es/gazeta/dias/1824/01/03/pdfs/GMD-1824-2.pdf","Abrir PDF")</f>
        <v>Abrir PDF</v>
      </c>
    </row>
    <row r="7" spans="1:6" ht="30.95" customHeight="1">
      <c r="A7" s="6">
        <v>-27752</v>
      </c>
      <c r="B7" s="2" t="s">
        <v>442</v>
      </c>
      <c r="C7" s="2" t="s">
        <v>8371</v>
      </c>
      <c r="D7" s="3">
        <v>4</v>
      </c>
      <c r="E7" s="3">
        <v>33</v>
      </c>
      <c r="F7" s="3" t="str">
        <f>HYPERLINK("https://www.boe.es/gazeta/dias/1824/01/06/pdfs/GMD-1824-3.pdf","Abrir PDF")</f>
        <v>Abrir PDF</v>
      </c>
    </row>
    <row r="8" spans="1:6" ht="30.95" customHeight="1">
      <c r="A8" s="6">
        <v>-27750</v>
      </c>
      <c r="B8" s="2" t="s">
        <v>1137</v>
      </c>
      <c r="C8" s="2" t="s">
        <v>8372</v>
      </c>
      <c r="D8" s="3">
        <v>4</v>
      </c>
      <c r="E8" s="3">
        <v>6</v>
      </c>
      <c r="F8" s="3" t="str">
        <f>HYPERLINK("https://www.boe.es/gazeta/dias/1824/01/08/pdfs/GMD-1824-4.pdf","Abrir PDF")</f>
        <v>Abrir PDF</v>
      </c>
    </row>
    <row r="9" spans="1:6" ht="30.95" customHeight="1">
      <c r="A9" s="6">
        <v>-27748</v>
      </c>
      <c r="B9" s="2" t="s">
        <v>444</v>
      </c>
      <c r="C9" s="2" t="s">
        <v>8373</v>
      </c>
      <c r="D9" s="3">
        <v>4</v>
      </c>
      <c r="E9" s="3">
        <v>15</v>
      </c>
      <c r="F9" s="3" t="str">
        <f>HYPERLINK("https://www.boe.es/gazeta/dias/1824/01/10/pdfs/GMD-1824-5.pdf","Abrir PDF")</f>
        <v>Abrir PDF</v>
      </c>
    </row>
    <row r="10" spans="1:6" ht="30.95" customHeight="1">
      <c r="A10" s="6">
        <v>-27745</v>
      </c>
      <c r="B10" s="2" t="s">
        <v>1104</v>
      </c>
      <c r="C10" s="2" t="s">
        <v>8374</v>
      </c>
      <c r="D10" s="3">
        <v>4</v>
      </c>
      <c r="E10" s="3">
        <v>10</v>
      </c>
      <c r="F10" s="3" t="str">
        <f>HYPERLINK("https://www.boe.es/gazeta/dias/1824/01/13/pdfs/GMD-1824-6.pdf","Abrir PDF")</f>
        <v>Abrir PDF</v>
      </c>
    </row>
    <row r="11" spans="1:6" ht="30.95" customHeight="1">
      <c r="A11" s="6">
        <v>-27743</v>
      </c>
      <c r="B11" s="2" t="s">
        <v>447</v>
      </c>
      <c r="C11" s="2" t="s">
        <v>8375</v>
      </c>
      <c r="D11" s="3">
        <v>4</v>
      </c>
      <c r="E11" s="3">
        <v>12</v>
      </c>
      <c r="F11" s="3" t="str">
        <f>HYPERLINK("https://www.boe.es/gazeta/dias/1824/01/15/pdfs/GMD-1824-7.pdf","Abrir PDF")</f>
        <v>Abrir PDF</v>
      </c>
    </row>
    <row r="12" spans="1:6" ht="30.95" customHeight="1">
      <c r="A12" s="6">
        <v>-27741</v>
      </c>
      <c r="B12" s="2" t="s">
        <v>546</v>
      </c>
      <c r="C12" s="2" t="s">
        <v>8376</v>
      </c>
      <c r="D12" s="3">
        <v>4</v>
      </c>
      <c r="E12" s="3">
        <v>7</v>
      </c>
      <c r="F12" s="3" t="str">
        <f>HYPERLINK("https://www.boe.es/gazeta/dias/1824/01/17/pdfs/GMD-1824-8.pdf","Abrir PDF")</f>
        <v>Abrir PDF</v>
      </c>
    </row>
    <row r="13" spans="1:6" ht="30.95" customHeight="1">
      <c r="A13" s="6">
        <v>-27738</v>
      </c>
      <c r="B13" s="2" t="s">
        <v>517</v>
      </c>
      <c r="C13" s="2" t="s">
        <v>8377</v>
      </c>
      <c r="D13" s="3">
        <v>4</v>
      </c>
      <c r="E13" s="3">
        <v>28</v>
      </c>
      <c r="F13" s="3" t="str">
        <f>HYPERLINK("https://www.boe.es/gazeta/dias/1824/01/20/pdfs/GMD-1824-9.pdf","Abrir PDF")</f>
        <v>Abrir PDF</v>
      </c>
    </row>
    <row r="14" spans="1:6" ht="30.95" customHeight="1">
      <c r="A14" s="6">
        <v>-27736</v>
      </c>
      <c r="B14" s="2" t="s">
        <v>56</v>
      </c>
      <c r="C14" s="2" t="s">
        <v>8378</v>
      </c>
      <c r="D14" s="3">
        <v>4</v>
      </c>
      <c r="E14" s="3">
        <v>18</v>
      </c>
      <c r="F14" s="3" t="str">
        <f>HYPERLINK("https://www.boe.es/gazeta/dias/1824/01/22/pdfs/GMD-1824-10.pdf","Abrir PDF")</f>
        <v>Abrir PDF</v>
      </c>
    </row>
    <row r="15" spans="1:6" ht="30.95" customHeight="1">
      <c r="A15" s="6">
        <v>-27734</v>
      </c>
      <c r="B15" s="2" t="s">
        <v>449</v>
      </c>
      <c r="C15" s="2" t="s">
        <v>8379</v>
      </c>
      <c r="D15" s="3">
        <v>4</v>
      </c>
      <c r="E15" s="3">
        <v>20</v>
      </c>
      <c r="F15" s="3" t="str">
        <f>HYPERLINK("https://www.boe.es/gazeta/dias/1824/01/24/pdfs/GMD-1824-11.pdf","Abrir PDF")</f>
        <v>Abrir PDF</v>
      </c>
    </row>
    <row r="16" spans="1:6" ht="30.95" customHeight="1">
      <c r="A16" s="6">
        <v>-27731</v>
      </c>
      <c r="B16" s="2" t="s">
        <v>1284</v>
      </c>
      <c r="C16" s="2" t="s">
        <v>8380</v>
      </c>
      <c r="D16" s="3">
        <v>4</v>
      </c>
      <c r="E16" s="3">
        <v>17</v>
      </c>
      <c r="F16" s="3" t="str">
        <f>HYPERLINK("https://www.boe.es/gazeta/dias/1824/01/27/pdfs/GMD-1824-12.pdf","Abrir PDF")</f>
        <v>Abrir PDF</v>
      </c>
    </row>
    <row r="17" spans="1:6" ht="30.95" customHeight="1">
      <c r="A17" s="6">
        <v>-27729</v>
      </c>
      <c r="B17" s="2" t="s">
        <v>573</v>
      </c>
      <c r="C17" s="2" t="s">
        <v>8381</v>
      </c>
      <c r="D17" s="3">
        <v>4</v>
      </c>
      <c r="E17" s="3">
        <v>6</v>
      </c>
      <c r="F17" s="3" t="str">
        <f>HYPERLINK("https://www.boe.es/gazeta/dias/1824/01/29/pdfs/GMD-1824-13.pdf","Abrir PDF")</f>
        <v>Abrir PDF</v>
      </c>
    </row>
    <row r="18" spans="1:6" ht="30.95" customHeight="1">
      <c r="A18" s="6">
        <v>-27727</v>
      </c>
      <c r="B18" s="2" t="s">
        <v>452</v>
      </c>
      <c r="C18" s="2" t="s">
        <v>8382</v>
      </c>
      <c r="D18" s="3">
        <v>4</v>
      </c>
      <c r="E18" s="3">
        <v>25</v>
      </c>
      <c r="F18" s="3" t="str">
        <f>HYPERLINK("https://www.boe.es/gazeta/dias/1824/01/31/pdfs/GMD-1824-14.pdf","Abrir PDF")</f>
        <v>Abrir PDF</v>
      </c>
    </row>
    <row r="19" spans="1:6" ht="30.95" customHeight="1">
      <c r="A19" s="6">
        <v>-27726</v>
      </c>
      <c r="B19" s="2" t="s">
        <v>925</v>
      </c>
      <c r="C19" s="2" t="s">
        <v>8383</v>
      </c>
      <c r="D19" s="3">
        <v>1</v>
      </c>
      <c r="E19" s="3">
        <v>1</v>
      </c>
      <c r="F19" s="3" t="str">
        <f>HYPERLINK("https://www.boe.es/gazeta/dias/1824/02/01/pdfs/GMD-1824-15E.pdf","Abrir PDF")</f>
        <v>Abrir PDF</v>
      </c>
    </row>
    <row r="20" spans="1:6" ht="30.95" customHeight="1">
      <c r="A20" s="6">
        <v>-27724</v>
      </c>
      <c r="B20" s="2" t="s">
        <v>708</v>
      </c>
      <c r="C20" s="2" t="s">
        <v>8384</v>
      </c>
      <c r="D20" s="3">
        <v>4</v>
      </c>
      <c r="E20" s="3">
        <v>28</v>
      </c>
      <c r="F20" s="3" t="str">
        <f>HYPERLINK("https://www.boe.es/gazeta/dias/1824/02/03/pdfs/GMD-1824-16.pdf","Abrir PDF")</f>
        <v>Abrir PDF</v>
      </c>
    </row>
    <row r="21" spans="1:6" ht="30.95" customHeight="1">
      <c r="A21" s="6">
        <v>-27722</v>
      </c>
      <c r="B21" s="2" t="s">
        <v>730</v>
      </c>
      <c r="C21" s="2" t="s">
        <v>8385</v>
      </c>
      <c r="D21" s="3">
        <v>6</v>
      </c>
      <c r="E21" s="3">
        <v>23</v>
      </c>
      <c r="F21" s="3" t="str">
        <f>HYPERLINK("https://www.boe.es/gazeta/dias/1824/02/05/pdfs/GMD-1824-17.pdf","Abrir PDF")</f>
        <v>Abrir PDF</v>
      </c>
    </row>
    <row r="22" spans="1:6" ht="30.95" customHeight="1">
      <c r="A22" s="6">
        <v>-27720</v>
      </c>
      <c r="B22" s="2" t="s">
        <v>487</v>
      </c>
      <c r="C22" s="2" t="s">
        <v>8386</v>
      </c>
      <c r="D22" s="3">
        <v>4</v>
      </c>
      <c r="E22" s="3">
        <v>10</v>
      </c>
      <c r="F22" s="3" t="str">
        <f>HYPERLINK("https://www.boe.es/gazeta/dias/1824/02/07/pdfs/GMD-1824-18.pdf","Abrir PDF")</f>
        <v>Abrir PDF</v>
      </c>
    </row>
    <row r="23" spans="1:6" ht="30.95" customHeight="1">
      <c r="A23" s="6">
        <v>-27717</v>
      </c>
      <c r="B23" s="2" t="s">
        <v>277</v>
      </c>
      <c r="C23" s="2" t="s">
        <v>8387</v>
      </c>
      <c r="D23" s="3">
        <v>4</v>
      </c>
      <c r="E23" s="3">
        <v>25</v>
      </c>
      <c r="F23" s="3" t="str">
        <f>HYPERLINK("https://www.boe.es/gazeta/dias/1824/02/10/pdfs/GMD-1824-19.pdf","Abrir PDF")</f>
        <v>Abrir PDF</v>
      </c>
    </row>
    <row r="24" spans="1:6" ht="30.95" customHeight="1">
      <c r="A24" s="6">
        <v>-27715</v>
      </c>
      <c r="B24" s="2" t="s">
        <v>470</v>
      </c>
      <c r="C24" s="2" t="s">
        <v>8388</v>
      </c>
      <c r="D24" s="3">
        <v>4</v>
      </c>
      <c r="E24" s="3">
        <v>12</v>
      </c>
      <c r="F24" s="3" t="str">
        <f>HYPERLINK("https://www.boe.es/gazeta/dias/1824/02/12/pdfs/GMD-1824-20.pdf","Abrir PDF")</f>
        <v>Abrir PDF</v>
      </c>
    </row>
    <row r="25" spans="1:6" ht="30.95" customHeight="1">
      <c r="A25" s="6">
        <v>-27713</v>
      </c>
      <c r="B25" s="2" t="s">
        <v>371</v>
      </c>
      <c r="C25" s="2" t="s">
        <v>8389</v>
      </c>
      <c r="D25" s="3">
        <v>4</v>
      </c>
      <c r="E25" s="3">
        <v>23</v>
      </c>
      <c r="F25" s="3" t="str">
        <f>HYPERLINK("https://www.boe.es/gazeta/dias/1824/02/14/pdfs/GMD-1824-21.pdf","Abrir PDF")</f>
        <v>Abrir PDF</v>
      </c>
    </row>
    <row r="26" spans="1:6" ht="30.95" customHeight="1">
      <c r="A26" s="6">
        <v>-27710</v>
      </c>
      <c r="B26" s="2" t="s">
        <v>220</v>
      </c>
      <c r="C26" s="2" t="s">
        <v>8390</v>
      </c>
      <c r="D26" s="3">
        <v>4</v>
      </c>
      <c r="E26" s="3">
        <v>20</v>
      </c>
      <c r="F26" s="3" t="str">
        <f>HYPERLINK("https://www.boe.es/gazeta/dias/1824/02/17/pdfs/GMD-1824-22.pdf","Abrir PDF")</f>
        <v>Abrir PDF</v>
      </c>
    </row>
    <row r="27" spans="1:6" ht="30.95" customHeight="1">
      <c r="A27" s="6">
        <v>-27708</v>
      </c>
      <c r="B27" s="2" t="s">
        <v>864</v>
      </c>
      <c r="C27" s="2" t="s">
        <v>8391</v>
      </c>
      <c r="D27" s="3">
        <v>6</v>
      </c>
      <c r="E27" s="3">
        <v>20</v>
      </c>
      <c r="F27" s="3" t="str">
        <f>HYPERLINK("https://www.boe.es/gazeta/dias/1824/02/19/pdfs/GMD-1824-23.pdf","Abrir PDF")</f>
        <v>Abrir PDF</v>
      </c>
    </row>
    <row r="28" spans="1:6" ht="30.95" customHeight="1">
      <c r="A28" s="6">
        <v>-27706</v>
      </c>
      <c r="B28" s="2" t="s">
        <v>211</v>
      </c>
      <c r="C28" s="2" t="s">
        <v>8392</v>
      </c>
      <c r="D28" s="3">
        <v>6</v>
      </c>
      <c r="E28" s="3">
        <v>16</v>
      </c>
      <c r="F28" s="3" t="str">
        <f>HYPERLINK("https://www.boe.es/gazeta/dias/1824/02/21/pdfs/GMD-1824-24.pdf","Abrir PDF")</f>
        <v>Abrir PDF</v>
      </c>
    </row>
    <row r="29" spans="1:6" ht="30.95" customHeight="1">
      <c r="A29" s="6">
        <v>-27703</v>
      </c>
      <c r="B29" s="2" t="s">
        <v>870</v>
      </c>
      <c r="C29" s="2" t="s">
        <v>8393</v>
      </c>
      <c r="D29" s="3">
        <v>4</v>
      </c>
      <c r="E29" s="3">
        <v>12</v>
      </c>
      <c r="F29" s="3" t="str">
        <f>HYPERLINK("https://www.boe.es/gazeta/dias/1824/02/24/pdfs/GMD-1824-25.pdf","Abrir PDF")</f>
        <v>Abrir PDF</v>
      </c>
    </row>
    <row r="30" spans="1:6" ht="30.95" customHeight="1">
      <c r="A30" s="6">
        <v>-27701</v>
      </c>
      <c r="B30" s="2" t="s">
        <v>914</v>
      </c>
      <c r="C30" s="2" t="s">
        <v>8394</v>
      </c>
      <c r="D30" s="3">
        <v>4</v>
      </c>
      <c r="E30" s="3">
        <v>15</v>
      </c>
      <c r="F30" s="3" t="str">
        <f>HYPERLINK("https://www.boe.es/gazeta/dias/1824/02/26/pdfs/GMD-1824-26.pdf","Abrir PDF")</f>
        <v>Abrir PDF</v>
      </c>
    </row>
    <row r="31" spans="1:6" ht="30.95" customHeight="1">
      <c r="A31" s="6">
        <v>-27699</v>
      </c>
      <c r="B31" s="2" t="s">
        <v>189</v>
      </c>
      <c r="C31" s="2" t="s">
        <v>8395</v>
      </c>
      <c r="D31" s="3">
        <v>4</v>
      </c>
      <c r="E31" s="3">
        <v>13</v>
      </c>
      <c r="F31" s="3" t="str">
        <f>HYPERLINK("https://www.boe.es/gazeta/dias/1824/02/28/pdfs/GMD-1824-27.pdf","Abrir PDF")</f>
        <v>Abrir PDF</v>
      </c>
    </row>
    <row r="32" spans="1:6" ht="30.95" customHeight="1">
      <c r="A32" s="6">
        <v>-27696</v>
      </c>
      <c r="B32" s="2" t="s">
        <v>872</v>
      </c>
      <c r="C32" s="2" t="s">
        <v>8396</v>
      </c>
      <c r="D32" s="3">
        <v>4</v>
      </c>
      <c r="E32" s="3">
        <v>9</v>
      </c>
      <c r="F32" s="3" t="str">
        <f>HYPERLINK("https://www.boe.es/gazeta/dias/1824/03/02/pdfs/GMD-1824-28.pdf","Abrir PDF")</f>
        <v>Abrir PDF</v>
      </c>
    </row>
    <row r="33" spans="1:6" ht="30.95" customHeight="1">
      <c r="A33" s="6">
        <v>-27694</v>
      </c>
      <c r="B33" s="2" t="s">
        <v>1237</v>
      </c>
      <c r="C33" s="2" t="s">
        <v>8397</v>
      </c>
      <c r="D33" s="3">
        <v>4</v>
      </c>
      <c r="E33" s="3">
        <v>5</v>
      </c>
      <c r="F33" s="3" t="str">
        <f>HYPERLINK("https://www.boe.es/gazeta/dias/1824/03/04/pdfs/GMD-1824-29.pdf","Abrir PDF")</f>
        <v>Abrir PDF</v>
      </c>
    </row>
    <row r="34" spans="1:6" ht="30.95" customHeight="1">
      <c r="A34" s="6">
        <v>-27692</v>
      </c>
      <c r="B34" s="2" t="s">
        <v>295</v>
      </c>
      <c r="C34" s="2" t="s">
        <v>8398</v>
      </c>
      <c r="D34" s="3">
        <v>4</v>
      </c>
      <c r="E34" s="3">
        <v>21</v>
      </c>
      <c r="F34" s="3" t="str">
        <f>HYPERLINK("https://www.boe.es/gazeta/dias/1824/03/06/pdfs/GMD-1824-30.pdf","Abrir PDF")</f>
        <v>Abrir PDF</v>
      </c>
    </row>
    <row r="35" spans="1:6" ht="30.95" customHeight="1">
      <c r="A35" s="6">
        <v>-27689</v>
      </c>
      <c r="B35" s="2" t="s">
        <v>200</v>
      </c>
      <c r="C35" s="2" t="s">
        <v>8399</v>
      </c>
      <c r="D35" s="3">
        <v>4</v>
      </c>
      <c r="E35" s="3">
        <v>32</v>
      </c>
      <c r="F35" s="3" t="str">
        <f>HYPERLINK("https://www.boe.es/gazeta/dias/1824/03/09/pdfs/GMD-1824-31.pdf","Abrir PDF")</f>
        <v>Abrir PDF</v>
      </c>
    </row>
    <row r="36" spans="1:6" ht="30.95" customHeight="1">
      <c r="A36" s="6">
        <v>-27687</v>
      </c>
      <c r="B36" s="2" t="s">
        <v>302</v>
      </c>
      <c r="C36" s="2" t="s">
        <v>8400</v>
      </c>
      <c r="D36" s="3">
        <v>6</v>
      </c>
      <c r="E36" s="3">
        <v>7</v>
      </c>
      <c r="F36" s="3" t="str">
        <f>HYPERLINK("https://www.boe.es/gazeta/dias/1824/03/11/pdfs/GMD-1824-32.pdf","Abrir PDF")</f>
        <v>Abrir PDF</v>
      </c>
    </row>
    <row r="37" spans="1:6" ht="30.95" customHeight="1">
      <c r="A37" s="6">
        <v>-27685</v>
      </c>
      <c r="B37" s="2" t="s">
        <v>50</v>
      </c>
      <c r="C37" s="2" t="s">
        <v>8401</v>
      </c>
      <c r="D37" s="3">
        <v>4</v>
      </c>
      <c r="E37" s="3">
        <v>18</v>
      </c>
      <c r="F37" s="3" t="str">
        <f>HYPERLINK("https://www.boe.es/gazeta/dias/1824/03/13/pdfs/GMD-1824-33.pdf","Abrir PDF")</f>
        <v>Abrir PDF</v>
      </c>
    </row>
    <row r="38" spans="1:6" ht="30.95" customHeight="1">
      <c r="A38" s="6">
        <v>-27682</v>
      </c>
      <c r="B38" s="2" t="s">
        <v>2095</v>
      </c>
      <c r="C38" s="2" t="s">
        <v>8402</v>
      </c>
      <c r="D38" s="3">
        <v>4</v>
      </c>
      <c r="E38" s="3">
        <v>6</v>
      </c>
      <c r="F38" s="3" t="str">
        <f>HYPERLINK("https://www.boe.es/gazeta/dias/1824/03/16/pdfs/GMD-1824-34.pdf","Abrir PDF")</f>
        <v>Abrir PDF</v>
      </c>
    </row>
    <row r="39" spans="1:6" ht="30.95" customHeight="1">
      <c r="A39" s="6">
        <v>-27680</v>
      </c>
      <c r="B39" s="2" t="s">
        <v>2101</v>
      </c>
      <c r="C39" s="2" t="s">
        <v>8403</v>
      </c>
      <c r="D39" s="3">
        <v>4</v>
      </c>
      <c r="E39" s="3">
        <v>2</v>
      </c>
      <c r="F39" s="3" t="str">
        <f>HYPERLINK("https://www.boe.es/gazeta/dias/1824/03/18/pdfs/GMD-1824-35.pdf","Abrir PDF")</f>
        <v>Abrir PDF</v>
      </c>
    </row>
    <row r="40" spans="1:6" ht="30.95" customHeight="1">
      <c r="A40" s="6">
        <v>-27679</v>
      </c>
      <c r="B40" s="2" t="s">
        <v>2108</v>
      </c>
      <c r="C40" s="2" t="s">
        <v>8404</v>
      </c>
      <c r="D40" s="3">
        <v>1</v>
      </c>
      <c r="E40" s="3">
        <v>3</v>
      </c>
      <c r="F40" s="3" t="str">
        <f>HYPERLINK("https://www.boe.es/gazeta/dias/1824/03/19/pdfs/GMD-1824-36E.pdf","Abrir PDF")</f>
        <v>Abrir PDF</v>
      </c>
    </row>
    <row r="41" spans="1:6" ht="30.95" customHeight="1">
      <c r="A41" s="6">
        <v>-27678</v>
      </c>
      <c r="B41" s="2" t="s">
        <v>622</v>
      </c>
      <c r="C41" s="2" t="s">
        <v>8405</v>
      </c>
      <c r="D41" s="3">
        <v>4</v>
      </c>
      <c r="E41" s="3">
        <v>8</v>
      </c>
      <c r="F41" s="3" t="str">
        <f>HYPERLINK("https://www.boe.es/gazeta/dias/1824/03/20/pdfs/GMD-1824-37.pdf","Abrir PDF")</f>
        <v>Abrir PDF</v>
      </c>
    </row>
    <row r="42" spans="1:6" ht="30.95" customHeight="1">
      <c r="A42" s="6">
        <v>-27675</v>
      </c>
      <c r="B42" s="2" t="s">
        <v>330</v>
      </c>
      <c r="C42" s="2" t="s">
        <v>8406</v>
      </c>
      <c r="D42" s="3">
        <v>4</v>
      </c>
      <c r="E42" s="3">
        <v>22</v>
      </c>
      <c r="F42" s="3" t="str">
        <f>HYPERLINK("https://www.boe.es/gazeta/dias/1824/03/23/pdfs/GMD-1824-38.pdf","Abrir PDF")</f>
        <v>Abrir PDF</v>
      </c>
    </row>
    <row r="43" spans="1:6" ht="30.95" customHeight="1">
      <c r="A43" s="6">
        <v>-27673</v>
      </c>
      <c r="B43" s="2" t="s">
        <v>877</v>
      </c>
      <c r="C43" s="2" t="s">
        <v>8407</v>
      </c>
      <c r="D43" s="3">
        <v>4</v>
      </c>
      <c r="E43" s="3">
        <v>3</v>
      </c>
      <c r="F43" s="3" t="str">
        <f>HYPERLINK("https://www.boe.es/gazeta/dias/1824/03/25/pdfs/GMD-1824-39.pdf","Abrir PDF")</f>
        <v>Abrir PDF</v>
      </c>
    </row>
    <row r="44" spans="1:6" ht="30.95" customHeight="1">
      <c r="A44" s="6">
        <v>-27671</v>
      </c>
      <c r="B44" s="2" t="s">
        <v>1555</v>
      </c>
      <c r="C44" s="2" t="s">
        <v>8408</v>
      </c>
      <c r="D44" s="3">
        <v>4</v>
      </c>
      <c r="E44" s="3">
        <v>11</v>
      </c>
      <c r="F44" s="3" t="str">
        <f>HYPERLINK("https://www.boe.es/gazeta/dias/1824/03/27/pdfs/GMD-1824-40.pdf","Abrir PDF")</f>
        <v>Abrir PDF</v>
      </c>
    </row>
    <row r="45" spans="1:6" ht="30.95" customHeight="1">
      <c r="A45" s="6">
        <v>-27671</v>
      </c>
      <c r="B45" s="2" t="s">
        <v>1694</v>
      </c>
      <c r="C45" s="2" t="s">
        <v>8409</v>
      </c>
      <c r="D45" s="3">
        <v>2</v>
      </c>
      <c r="E45" s="3">
        <v>5</v>
      </c>
      <c r="F45" s="3" t="str">
        <f>HYPERLINK("https://www.boe.es/gazeta/dias/1824/03/27/pdfs/GMD-1824-41E.pdf","Abrir PDF")</f>
        <v>Abrir PDF</v>
      </c>
    </row>
    <row r="46" spans="1:6" ht="30.95" customHeight="1">
      <c r="A46" s="6">
        <v>-27668</v>
      </c>
      <c r="B46" s="2" t="s">
        <v>333</v>
      </c>
      <c r="C46" s="2" t="s">
        <v>8410</v>
      </c>
      <c r="D46" s="3">
        <v>4</v>
      </c>
      <c r="E46" s="3">
        <v>11</v>
      </c>
      <c r="F46" s="3" t="str">
        <f>HYPERLINK("https://www.boe.es/gazeta/dias/1824/03/30/pdfs/GMD-1824-42.pdf","Abrir PDF")</f>
        <v>Abrir PDF</v>
      </c>
    </row>
    <row r="47" spans="1:6" ht="30.95" customHeight="1">
      <c r="A47" s="6">
        <v>-27666</v>
      </c>
      <c r="B47" s="2" t="s">
        <v>1605</v>
      </c>
      <c r="C47" s="2" t="s">
        <v>8411</v>
      </c>
      <c r="D47" s="3">
        <v>4</v>
      </c>
      <c r="E47" s="3">
        <v>11</v>
      </c>
      <c r="F47" s="3" t="str">
        <f>HYPERLINK("https://www.boe.es/gazeta/dias/1824/04/01/pdfs/GMD-1824-43.pdf","Abrir PDF")</f>
        <v>Abrir PDF</v>
      </c>
    </row>
    <row r="48" spans="1:6" ht="30.95" customHeight="1">
      <c r="A48" s="6">
        <v>-27664</v>
      </c>
      <c r="B48" s="2" t="s">
        <v>7016</v>
      </c>
      <c r="C48" s="2" t="s">
        <v>8412</v>
      </c>
      <c r="D48" s="3">
        <v>4</v>
      </c>
      <c r="E48" s="3">
        <v>3</v>
      </c>
      <c r="F48" s="3" t="str">
        <f>HYPERLINK("https://www.boe.es/gazeta/dias/1824/04/03/pdfs/GMD-1824-44.pdf","Abrir PDF")</f>
        <v>Abrir PDF</v>
      </c>
    </row>
    <row r="49" spans="1:6" ht="30.95" customHeight="1">
      <c r="A49" s="6">
        <v>-27661</v>
      </c>
      <c r="B49" s="2" t="s">
        <v>379</v>
      </c>
      <c r="C49" s="2" t="s">
        <v>8413</v>
      </c>
      <c r="D49" s="3">
        <v>4</v>
      </c>
      <c r="E49" s="3">
        <v>16</v>
      </c>
      <c r="F49" s="3" t="str">
        <f>HYPERLINK("https://www.boe.es/gazeta/dias/1824/04/06/pdfs/GMD-1824-45.pdf","Abrir PDF")</f>
        <v>Abrir PDF</v>
      </c>
    </row>
    <row r="50" spans="1:6" ht="30.95" customHeight="1">
      <c r="A50" s="6">
        <v>-27659</v>
      </c>
      <c r="B50" s="2" t="s">
        <v>215</v>
      </c>
      <c r="C50" s="2" t="s">
        <v>8414</v>
      </c>
      <c r="D50" s="3">
        <v>4</v>
      </c>
      <c r="E50" s="3">
        <v>23</v>
      </c>
      <c r="F50" s="3" t="str">
        <f>HYPERLINK("https://www.boe.es/gazeta/dias/1824/04/08/pdfs/GMD-1824-46.pdf","Abrir PDF")</f>
        <v>Abrir PDF</v>
      </c>
    </row>
    <row r="51" spans="1:6" ht="30.95" customHeight="1">
      <c r="A51" s="6">
        <v>-27657</v>
      </c>
      <c r="B51" s="2" t="s">
        <v>94</v>
      </c>
      <c r="C51" s="2" t="s">
        <v>8415</v>
      </c>
      <c r="D51" s="3">
        <v>4</v>
      </c>
      <c r="E51" s="3">
        <v>15</v>
      </c>
      <c r="F51" s="3" t="str">
        <f>HYPERLINK("https://www.boe.es/gazeta/dias/1824/04/10/pdfs/GMD-1824-47.pdf","Abrir PDF")</f>
        <v>Abrir PDF</v>
      </c>
    </row>
    <row r="52" spans="1:6" ht="30.95" customHeight="1">
      <c r="A52" s="6">
        <v>-27654</v>
      </c>
      <c r="B52" s="2" t="s">
        <v>806</v>
      </c>
      <c r="C52" s="2" t="s">
        <v>8416</v>
      </c>
      <c r="D52" s="3">
        <v>4</v>
      </c>
      <c r="E52" s="3">
        <v>10</v>
      </c>
      <c r="F52" s="3" t="str">
        <f>HYPERLINK("https://www.boe.es/gazeta/dias/1824/04/13/pdfs/GMD-1824-48.pdf","Abrir PDF")</f>
        <v>Abrir PDF</v>
      </c>
    </row>
    <row r="53" spans="1:6" ht="30.95" customHeight="1">
      <c r="A53" s="6">
        <v>-27652</v>
      </c>
      <c r="B53" s="2" t="s">
        <v>692</v>
      </c>
      <c r="C53" s="2" t="s">
        <v>8417</v>
      </c>
      <c r="D53" s="3">
        <v>4</v>
      </c>
      <c r="E53" s="3">
        <v>18</v>
      </c>
      <c r="F53" s="3" t="str">
        <f>HYPERLINK("https://www.boe.es/gazeta/dias/1824/04/15/pdfs/GMD-1824-49.pdf","Abrir PDF")</f>
        <v>Abrir PDF</v>
      </c>
    </row>
    <row r="54" spans="1:6" ht="30.95" customHeight="1">
      <c r="A54" s="6">
        <v>-27650</v>
      </c>
      <c r="B54" s="2" t="s">
        <v>237</v>
      </c>
      <c r="C54" s="2" t="s">
        <v>8418</v>
      </c>
      <c r="D54" s="3">
        <v>4</v>
      </c>
      <c r="E54" s="3">
        <v>18</v>
      </c>
      <c r="F54" s="3" t="str">
        <f>HYPERLINK("https://www.boe.es/gazeta/dias/1824/04/17/pdfs/GMD-1824-50.pdf","Abrir PDF")</f>
        <v>Abrir PDF</v>
      </c>
    </row>
    <row r="55" spans="1:6" ht="30.95" customHeight="1">
      <c r="A55" s="6">
        <v>-27647</v>
      </c>
      <c r="B55" s="2" t="s">
        <v>498</v>
      </c>
      <c r="C55" s="2" t="s">
        <v>8419</v>
      </c>
      <c r="D55" s="3">
        <v>4</v>
      </c>
      <c r="E55" s="3">
        <v>24</v>
      </c>
      <c r="F55" s="3" t="str">
        <f>HYPERLINK("https://www.boe.es/gazeta/dias/1824/04/20/pdfs/GMD-1824-51.pdf","Abrir PDF")</f>
        <v>Abrir PDF</v>
      </c>
    </row>
    <row r="56" spans="1:6" ht="30.95" customHeight="1">
      <c r="A56" s="6">
        <v>-27645</v>
      </c>
      <c r="B56" s="2" t="s">
        <v>2104</v>
      </c>
      <c r="C56" s="2" t="s">
        <v>8420</v>
      </c>
      <c r="D56" s="3">
        <v>4</v>
      </c>
      <c r="E56" s="3">
        <v>3</v>
      </c>
      <c r="F56" s="3" t="str">
        <f>HYPERLINK("https://www.boe.es/gazeta/dias/1824/04/22/pdfs/GMD-1824-52.pdf","Abrir PDF")</f>
        <v>Abrir PDF</v>
      </c>
    </row>
    <row r="57" spans="1:6" ht="30.95" customHeight="1">
      <c r="A57" s="6">
        <v>-27643</v>
      </c>
      <c r="B57" s="2" t="s">
        <v>77</v>
      </c>
      <c r="C57" s="2" t="s">
        <v>8421</v>
      </c>
      <c r="D57" s="3">
        <v>4</v>
      </c>
      <c r="E57" s="3">
        <v>10</v>
      </c>
      <c r="F57" s="3" t="str">
        <f>HYPERLINK("https://www.boe.es/gazeta/dias/1824/04/24/pdfs/GMD-1824-53.pdf","Abrir PDF")</f>
        <v>Abrir PDF</v>
      </c>
    </row>
    <row r="58" spans="1:6" ht="30.95" customHeight="1">
      <c r="A58" s="6">
        <v>-27640</v>
      </c>
      <c r="B58" s="2" t="s">
        <v>281</v>
      </c>
      <c r="C58" s="2" t="s">
        <v>8422</v>
      </c>
      <c r="D58" s="3">
        <v>4</v>
      </c>
      <c r="E58" s="3">
        <v>23</v>
      </c>
      <c r="F58" s="3" t="str">
        <f>HYPERLINK("https://www.boe.es/gazeta/dias/1824/04/27/pdfs/GMD-1824-54.pdf","Abrir PDF")</f>
        <v>Abrir PDF</v>
      </c>
    </row>
    <row r="59" spans="1:6" ht="30.95" customHeight="1">
      <c r="A59" s="6">
        <v>-27638</v>
      </c>
      <c r="B59" s="2" t="s">
        <v>456</v>
      </c>
      <c r="C59" s="2" t="s">
        <v>8423</v>
      </c>
      <c r="D59" s="3">
        <v>4</v>
      </c>
      <c r="E59" s="3">
        <v>11</v>
      </c>
      <c r="F59" s="3" t="str">
        <f>HYPERLINK("https://www.boe.es/gazeta/dias/1824/04/29/pdfs/GMD-1824-55.pdf","Abrir PDF")</f>
        <v>Abrir PDF</v>
      </c>
    </row>
    <row r="60" spans="1:6" ht="30.95" customHeight="1">
      <c r="A60" s="6">
        <v>-27636</v>
      </c>
      <c r="B60" s="2" t="s">
        <v>910</v>
      </c>
      <c r="C60" s="2" t="s">
        <v>8424</v>
      </c>
      <c r="D60" s="3">
        <v>4</v>
      </c>
      <c r="E60" s="3">
        <v>11</v>
      </c>
      <c r="F60" s="3" t="str">
        <f>HYPERLINK("https://www.boe.es/gazeta/dias/1824/05/01/pdfs/GMD-1824-56.pdf","Abrir PDF")</f>
        <v>Abrir PDF</v>
      </c>
    </row>
    <row r="61" spans="1:6" ht="30.95" customHeight="1">
      <c r="A61" s="6">
        <v>-27633</v>
      </c>
      <c r="B61" s="2" t="s">
        <v>27</v>
      </c>
      <c r="C61" s="2" t="s">
        <v>8425</v>
      </c>
      <c r="D61" s="3">
        <v>4</v>
      </c>
      <c r="E61" s="3">
        <v>13</v>
      </c>
      <c r="F61" s="3" t="str">
        <f>HYPERLINK("https://www.boe.es/gazeta/dias/1824/05/04/pdfs/GMD-1824-57.pdf","Abrir PDF")</f>
        <v>Abrir PDF</v>
      </c>
    </row>
    <row r="62" spans="1:6" ht="30.95" customHeight="1">
      <c r="A62" s="6">
        <v>-27631</v>
      </c>
      <c r="B62" s="2" t="s">
        <v>322</v>
      </c>
      <c r="C62" s="2" t="s">
        <v>8426</v>
      </c>
      <c r="D62" s="3">
        <v>4</v>
      </c>
      <c r="E62" s="3">
        <v>50</v>
      </c>
      <c r="F62" s="3" t="str">
        <f>HYPERLINK("https://www.boe.es/gazeta/dias/1824/05/06/pdfs/GMD-1824-58.pdf","Abrir PDF")</f>
        <v>Abrir PDF</v>
      </c>
    </row>
    <row r="63" spans="1:6" ht="30.95" customHeight="1">
      <c r="A63" s="6">
        <v>-27629</v>
      </c>
      <c r="B63" s="2" t="s">
        <v>429</v>
      </c>
      <c r="C63" s="2" t="s">
        <v>8427</v>
      </c>
      <c r="D63" s="3">
        <v>4</v>
      </c>
      <c r="E63" s="3">
        <v>15</v>
      </c>
      <c r="F63" s="3" t="str">
        <f>HYPERLINK("https://www.boe.es/gazeta/dias/1824/05/08/pdfs/GMD-1824-59.pdf","Abrir PDF")</f>
        <v>Abrir PDF</v>
      </c>
    </row>
    <row r="64" spans="1:6" ht="30.95" customHeight="1">
      <c r="A64" s="6">
        <v>-27626</v>
      </c>
      <c r="B64" s="2" t="s">
        <v>2146</v>
      </c>
      <c r="C64" s="2" t="s">
        <v>8428</v>
      </c>
      <c r="D64" s="3">
        <v>4</v>
      </c>
      <c r="E64" s="3">
        <v>7</v>
      </c>
      <c r="F64" s="3" t="str">
        <f>HYPERLINK("https://www.boe.es/gazeta/dias/1824/05/11/pdfs/GMD-1824-60.pdf","Abrir PDF")</f>
        <v>Abrir PDF</v>
      </c>
    </row>
    <row r="65" spans="1:6" ht="30.95" customHeight="1">
      <c r="A65" s="6">
        <v>-27624</v>
      </c>
      <c r="B65" s="2" t="s">
        <v>354</v>
      </c>
      <c r="C65" s="2" t="s">
        <v>8429</v>
      </c>
      <c r="D65" s="3">
        <v>4</v>
      </c>
      <c r="E65" s="3">
        <v>12</v>
      </c>
      <c r="F65" s="3" t="str">
        <f>HYPERLINK("https://www.boe.es/gazeta/dias/1824/05/13/pdfs/GMD-1824-61.pdf","Abrir PDF")</f>
        <v>Abrir PDF</v>
      </c>
    </row>
    <row r="66" spans="1:6" ht="30.95" customHeight="1">
      <c r="A66" s="6">
        <v>-27622</v>
      </c>
      <c r="B66" s="2" t="s">
        <v>2440</v>
      </c>
      <c r="C66" s="2" t="s">
        <v>8430</v>
      </c>
      <c r="D66" s="3">
        <v>4</v>
      </c>
      <c r="E66" s="3">
        <v>16</v>
      </c>
      <c r="F66" s="3" t="str">
        <f>HYPERLINK("https://www.boe.es/gazeta/dias/1824/05/15/pdfs/GMD-1824-62.pdf","Abrir PDF")</f>
        <v>Abrir PDF</v>
      </c>
    </row>
    <row r="67" spans="1:6" ht="30.95" customHeight="1">
      <c r="A67" s="6">
        <v>-27622</v>
      </c>
      <c r="B67" s="2" t="s">
        <v>3982</v>
      </c>
      <c r="C67" s="2" t="s">
        <v>8431</v>
      </c>
      <c r="D67" s="3">
        <v>2</v>
      </c>
      <c r="E67" s="3">
        <v>3</v>
      </c>
      <c r="F67" s="3" t="str">
        <f>HYPERLINK("https://www.boe.es/gazeta/dias/1824/05/15/pdfs/GMD-1824-63E.pdf","Abrir PDF")</f>
        <v>Abrir PDF</v>
      </c>
    </row>
    <row r="68" spans="1:6" ht="30.95" customHeight="1">
      <c r="A68" s="6">
        <v>-27619</v>
      </c>
      <c r="B68" s="2" t="s">
        <v>1460</v>
      </c>
      <c r="C68" s="2" t="s">
        <v>8432</v>
      </c>
      <c r="D68" s="3">
        <v>4</v>
      </c>
      <c r="E68" s="3">
        <v>13</v>
      </c>
      <c r="F68" s="3" t="str">
        <f>HYPERLINK("https://www.boe.es/gazeta/dias/1824/05/18/pdfs/GMD-1824-64.pdf","Abrir PDF")</f>
        <v>Abrir PDF</v>
      </c>
    </row>
    <row r="69" spans="1:6" ht="30.95" customHeight="1">
      <c r="A69" s="6">
        <v>-27617</v>
      </c>
      <c r="B69" s="2" t="s">
        <v>1163</v>
      </c>
      <c r="C69" s="2" t="s">
        <v>8433</v>
      </c>
      <c r="D69" s="3">
        <v>4</v>
      </c>
      <c r="E69" s="3">
        <v>11</v>
      </c>
      <c r="F69" s="3" t="str">
        <f>HYPERLINK("https://www.boe.es/gazeta/dias/1824/05/20/pdfs/GMD-1824-65.pdf","Abrir PDF")</f>
        <v>Abrir PDF</v>
      </c>
    </row>
    <row r="70" spans="1:6" ht="30.95" customHeight="1">
      <c r="A70" s="6">
        <v>-27615</v>
      </c>
      <c r="B70" s="2" t="s">
        <v>557</v>
      </c>
      <c r="C70" s="2" t="s">
        <v>8434</v>
      </c>
      <c r="D70" s="3">
        <v>4</v>
      </c>
      <c r="E70" s="3">
        <v>6</v>
      </c>
      <c r="F70" s="3" t="str">
        <f>HYPERLINK("https://www.boe.es/gazeta/dias/1824/05/22/pdfs/GMD-1824-66.pdf","Abrir PDF")</f>
        <v>Abrir PDF</v>
      </c>
    </row>
    <row r="71" spans="1:6" ht="30.95" customHeight="1">
      <c r="A71" s="6">
        <v>-27612</v>
      </c>
      <c r="B71" s="2" t="s">
        <v>1383</v>
      </c>
      <c r="C71" s="2" t="s">
        <v>8435</v>
      </c>
      <c r="D71" s="3">
        <v>4</v>
      </c>
      <c r="E71" s="3">
        <v>15</v>
      </c>
      <c r="F71" s="3" t="str">
        <f>HYPERLINK("https://www.boe.es/gazeta/dias/1824/05/25/pdfs/GMD-1824-67.pdf","Abrir PDF")</f>
        <v>Abrir PDF</v>
      </c>
    </row>
    <row r="72" spans="1:6" ht="30.95" customHeight="1">
      <c r="A72" s="6">
        <v>-27610</v>
      </c>
      <c r="B72" s="2" t="s">
        <v>586</v>
      </c>
      <c r="C72" s="2" t="s">
        <v>8436</v>
      </c>
      <c r="D72" s="3">
        <v>4</v>
      </c>
      <c r="E72" s="3">
        <v>14</v>
      </c>
      <c r="F72" s="3" t="str">
        <f>HYPERLINK("https://www.boe.es/gazeta/dias/1824/05/27/pdfs/GMD-1824-68.pdf","Abrir PDF")</f>
        <v>Abrir PDF</v>
      </c>
    </row>
    <row r="73" spans="1:6" ht="30.95" customHeight="1">
      <c r="A73" s="6">
        <v>-27608</v>
      </c>
      <c r="B73" s="2" t="s">
        <v>375</v>
      </c>
      <c r="C73" s="2" t="s">
        <v>8437</v>
      </c>
      <c r="D73" s="3">
        <v>4</v>
      </c>
      <c r="E73" s="3">
        <v>20</v>
      </c>
      <c r="F73" s="3" t="str">
        <f>HYPERLINK("https://www.boe.es/gazeta/dias/1824/05/29/pdfs/GMD-1824-69.pdf","Abrir PDF")</f>
        <v>Abrir PDF</v>
      </c>
    </row>
    <row r="74" spans="1:6" ht="30.95" customHeight="1">
      <c r="A74" s="6">
        <v>-27605</v>
      </c>
      <c r="B74" s="2" t="s">
        <v>1168</v>
      </c>
      <c r="C74" s="2" t="s">
        <v>8438</v>
      </c>
      <c r="D74" s="3">
        <v>4</v>
      </c>
      <c r="E74" s="3">
        <v>16</v>
      </c>
      <c r="F74" s="3" t="str">
        <f>HYPERLINK("https://www.boe.es/gazeta/dias/1824/06/01/pdfs/GMD-1824-70.pdf","Abrir PDF")</f>
        <v>Abrir PDF</v>
      </c>
    </row>
    <row r="75" spans="1:6" ht="30.95" customHeight="1">
      <c r="A75" s="6">
        <v>-27603</v>
      </c>
      <c r="B75" s="2" t="s">
        <v>682</v>
      </c>
      <c r="C75" s="2" t="s">
        <v>8439</v>
      </c>
      <c r="D75" s="3">
        <v>4</v>
      </c>
      <c r="E75" s="3">
        <v>8</v>
      </c>
      <c r="F75" s="3" t="str">
        <f>HYPERLINK("https://www.boe.es/gazeta/dias/1824/06/03/pdfs/GMD-1824-71.pdf","Abrir PDF")</f>
        <v>Abrir PDF</v>
      </c>
    </row>
    <row r="76" spans="1:6" ht="30.95" customHeight="1">
      <c r="A76" s="6">
        <v>-27601</v>
      </c>
      <c r="B76" s="2" t="s">
        <v>473</v>
      </c>
      <c r="C76" s="2" t="s">
        <v>8440</v>
      </c>
      <c r="D76" s="3">
        <v>4</v>
      </c>
      <c r="E76" s="3">
        <v>42</v>
      </c>
      <c r="F76" s="3" t="str">
        <f>HYPERLINK("https://www.boe.es/gazeta/dias/1824/06/05/pdfs/GMD-1824-72.pdf","Abrir PDF")</f>
        <v>Abrir PDF</v>
      </c>
    </row>
    <row r="77" spans="1:6" ht="30.95" customHeight="1">
      <c r="A77" s="6">
        <v>-27598</v>
      </c>
      <c r="B77" s="2" t="s">
        <v>937</v>
      </c>
      <c r="C77" s="2" t="s">
        <v>8441</v>
      </c>
      <c r="D77" s="3">
        <v>4</v>
      </c>
      <c r="E77" s="3">
        <v>10</v>
      </c>
      <c r="F77" s="3" t="str">
        <f>HYPERLINK("https://www.boe.es/gazeta/dias/1824/06/08/pdfs/GMD-1824-73.pdf","Abrir PDF")</f>
        <v>Abrir PDF</v>
      </c>
    </row>
    <row r="78" spans="1:6" ht="30.95" customHeight="1">
      <c r="A78" s="6">
        <v>-27596</v>
      </c>
      <c r="B78" s="2" t="s">
        <v>205</v>
      </c>
      <c r="C78" s="2" t="s">
        <v>8442</v>
      </c>
      <c r="D78" s="3">
        <v>4</v>
      </c>
      <c r="E78" s="3">
        <v>22</v>
      </c>
      <c r="F78" s="3" t="str">
        <f>HYPERLINK("https://www.boe.es/gazeta/dias/1824/06/10/pdfs/GMD-1824-74.pdf","Abrir PDF")</f>
        <v>Abrir PDF</v>
      </c>
    </row>
    <row r="79" spans="1:6" ht="30.95" customHeight="1">
      <c r="A79" s="6">
        <v>-27594</v>
      </c>
      <c r="B79" s="2" t="s">
        <v>432</v>
      </c>
      <c r="C79" s="2" t="s">
        <v>8443</v>
      </c>
      <c r="D79" s="3">
        <v>4</v>
      </c>
      <c r="E79" s="3">
        <v>13</v>
      </c>
      <c r="F79" s="3" t="str">
        <f>HYPERLINK("https://www.boe.es/gazeta/dias/1824/06/12/pdfs/GMD-1824-75.pdf","Abrir PDF")</f>
        <v>Abrir PDF</v>
      </c>
    </row>
    <row r="80" spans="1:6" ht="30.95" customHeight="1">
      <c r="A80" s="6">
        <v>-27591</v>
      </c>
      <c r="B80" s="2" t="s">
        <v>1542</v>
      </c>
      <c r="C80" s="2" t="s">
        <v>8444</v>
      </c>
      <c r="D80" s="3">
        <v>4</v>
      </c>
      <c r="E80" s="3">
        <v>16</v>
      </c>
      <c r="F80" s="3" t="str">
        <f>HYPERLINK("https://www.boe.es/gazeta/dias/1824/06/15/pdfs/GMD-1824-76.pdf","Abrir PDF")</f>
        <v>Abrir PDF</v>
      </c>
    </row>
    <row r="81" spans="1:6" ht="30.95" customHeight="1">
      <c r="A81" s="6">
        <v>-27589</v>
      </c>
      <c r="B81" s="2" t="s">
        <v>311</v>
      </c>
      <c r="C81" s="2" t="s">
        <v>8445</v>
      </c>
      <c r="D81" s="3">
        <v>4</v>
      </c>
      <c r="E81" s="3">
        <v>33</v>
      </c>
      <c r="F81" s="3" t="str">
        <f>HYPERLINK("https://www.boe.es/gazeta/dias/1824/06/17/pdfs/GMD-1824-77.pdf","Abrir PDF")</f>
        <v>Abrir PDF</v>
      </c>
    </row>
    <row r="82" spans="1:6" ht="30.95" customHeight="1">
      <c r="A82" s="6">
        <v>-27587</v>
      </c>
      <c r="B82" s="2" t="s">
        <v>1500</v>
      </c>
      <c r="C82" s="2" t="s">
        <v>8446</v>
      </c>
      <c r="D82" s="3">
        <v>4</v>
      </c>
      <c r="E82" s="3">
        <v>16</v>
      </c>
      <c r="F82" s="3" t="str">
        <f>HYPERLINK("https://www.boe.es/gazeta/dias/1824/06/19/pdfs/GMD-1824-78.pdf","Abrir PDF")</f>
        <v>Abrir PDF</v>
      </c>
    </row>
    <row r="83" spans="1:6" ht="30.95" customHeight="1">
      <c r="A83" s="6">
        <v>-27584</v>
      </c>
      <c r="B83" s="2" t="s">
        <v>68</v>
      </c>
      <c r="C83" s="2" t="s">
        <v>8447</v>
      </c>
      <c r="D83" s="3">
        <v>4</v>
      </c>
      <c r="E83" s="3">
        <v>12</v>
      </c>
      <c r="F83" s="3" t="str">
        <f>HYPERLINK("https://www.boe.es/gazeta/dias/1824/06/22/pdfs/GMD-1824-79.pdf","Abrir PDF")</f>
        <v>Abrir PDF</v>
      </c>
    </row>
    <row r="84" spans="1:6" ht="30.95" customHeight="1">
      <c r="A84" s="6">
        <v>-27582</v>
      </c>
      <c r="B84" s="2" t="s">
        <v>123</v>
      </c>
      <c r="C84" s="2" t="s">
        <v>8448</v>
      </c>
      <c r="D84" s="3">
        <v>4</v>
      </c>
      <c r="E84" s="3">
        <v>20</v>
      </c>
      <c r="F84" s="3" t="str">
        <f>HYPERLINK("https://www.boe.es/gazeta/dias/1824/06/24/pdfs/GMD-1824-80.pdf","Abrir PDF")</f>
        <v>Abrir PDF</v>
      </c>
    </row>
    <row r="85" spans="1:6" ht="30.95" customHeight="1">
      <c r="A85" s="6">
        <v>-27580</v>
      </c>
      <c r="B85" s="2" t="s">
        <v>231</v>
      </c>
      <c r="C85" s="2" t="s">
        <v>8449</v>
      </c>
      <c r="D85" s="3">
        <v>4</v>
      </c>
      <c r="E85" s="3">
        <v>27</v>
      </c>
      <c r="F85" s="3" t="str">
        <f>HYPERLINK("https://www.boe.es/gazeta/dias/1824/06/26/pdfs/GMD-1824-81.pdf","Abrir PDF")</f>
        <v>Abrir PDF</v>
      </c>
    </row>
    <row r="86" spans="1:6" ht="30.95" customHeight="1">
      <c r="A86" s="6">
        <v>-27577</v>
      </c>
      <c r="B86" s="2" t="s">
        <v>1963</v>
      </c>
      <c r="C86" s="2" t="s">
        <v>8450</v>
      </c>
      <c r="D86" s="3">
        <v>4</v>
      </c>
      <c r="E86" s="3">
        <v>15</v>
      </c>
      <c r="F86" s="3" t="str">
        <f>HYPERLINK("https://www.boe.es/gazeta/dias/1824/06/29/pdfs/GMD-1824-82.pdf","Abrir PDF")</f>
        <v>Abrir PDF</v>
      </c>
    </row>
    <row r="87" spans="1:6" ht="30.95" customHeight="1">
      <c r="A87" s="6">
        <v>-27575</v>
      </c>
      <c r="B87" s="2" t="s">
        <v>261</v>
      </c>
      <c r="C87" s="2" t="s">
        <v>8451</v>
      </c>
      <c r="D87" s="3">
        <v>4</v>
      </c>
      <c r="E87" s="3">
        <v>41</v>
      </c>
      <c r="F87" s="3" t="str">
        <f>HYPERLINK("https://www.boe.es/gazeta/dias/1824/07/01/pdfs/GMD-1824-83.pdf","Abrir PDF")</f>
        <v>Abrir PDF</v>
      </c>
    </row>
    <row r="88" spans="1:6" ht="30.95" customHeight="1">
      <c r="A88" s="6">
        <v>-27573</v>
      </c>
      <c r="B88" s="2" t="s">
        <v>390</v>
      </c>
      <c r="C88" s="2" t="s">
        <v>8452</v>
      </c>
      <c r="D88" s="3">
        <v>4</v>
      </c>
      <c r="E88" s="3">
        <v>34</v>
      </c>
      <c r="F88" s="3" t="str">
        <f>HYPERLINK("https://www.boe.es/gazeta/dias/1824/07/03/pdfs/GMD-1824-84.pdf","Abrir PDF")</f>
        <v>Abrir PDF</v>
      </c>
    </row>
    <row r="89" spans="1:6" ht="30.95" customHeight="1">
      <c r="A89" s="6">
        <v>-27570</v>
      </c>
      <c r="B89" s="2" t="s">
        <v>152</v>
      </c>
      <c r="C89" s="2" t="s">
        <v>8453</v>
      </c>
      <c r="D89" s="3">
        <v>4</v>
      </c>
      <c r="E89" s="3">
        <v>4</v>
      </c>
      <c r="F89" s="3" t="str">
        <f>HYPERLINK("https://www.boe.es/gazeta/dias/1824/07/06/pdfs/GMD-1824-85.pdf","Abrir PDF")</f>
        <v>Abrir PDF</v>
      </c>
    </row>
    <row r="90" spans="1:6" ht="30.95" customHeight="1">
      <c r="A90" s="6">
        <v>-27568</v>
      </c>
      <c r="B90" s="2" t="s">
        <v>103</v>
      </c>
      <c r="C90" s="2" t="s">
        <v>8454</v>
      </c>
      <c r="D90" s="3">
        <v>4</v>
      </c>
      <c r="E90" s="3">
        <v>27</v>
      </c>
      <c r="F90" s="3" t="str">
        <f>HYPERLINK("https://www.boe.es/gazeta/dias/1824/07/08/pdfs/GMD-1824-86.pdf","Abrir PDF")</f>
        <v>Abrir PDF</v>
      </c>
    </row>
    <row r="91" spans="1:6" ht="30.95" customHeight="1">
      <c r="A91" s="6">
        <v>-27566</v>
      </c>
      <c r="B91" s="2" t="s">
        <v>183</v>
      </c>
      <c r="C91" s="2" t="s">
        <v>8455</v>
      </c>
      <c r="D91" s="3">
        <v>4</v>
      </c>
      <c r="E91" s="3">
        <v>20</v>
      </c>
      <c r="F91" s="3" t="str">
        <f>HYPERLINK("https://www.boe.es/gazeta/dias/1824/07/10/pdfs/GMD-1824-87.pdf","Abrir PDF")</f>
        <v>Abrir PDF</v>
      </c>
    </row>
    <row r="92" spans="1:6" ht="30.95" customHeight="1">
      <c r="A92" s="6">
        <v>-27563</v>
      </c>
      <c r="B92" s="2" t="s">
        <v>1303</v>
      </c>
      <c r="C92" s="2" t="s">
        <v>8456</v>
      </c>
      <c r="D92" s="3">
        <v>4</v>
      </c>
      <c r="E92" s="3">
        <v>14</v>
      </c>
      <c r="F92" s="3" t="str">
        <f>HYPERLINK("https://www.boe.es/gazeta/dias/1824/07/13/pdfs/GMD-1824-88.pdf","Abrir PDF")</f>
        <v>Abrir PDF</v>
      </c>
    </row>
    <row r="93" spans="1:6" ht="30.95" customHeight="1">
      <c r="A93" s="6">
        <v>-27561</v>
      </c>
      <c r="B93" s="2" t="s">
        <v>1291</v>
      </c>
      <c r="C93" s="2" t="s">
        <v>8457</v>
      </c>
      <c r="D93" s="3">
        <v>4</v>
      </c>
      <c r="E93" s="3">
        <v>15</v>
      </c>
      <c r="F93" s="3" t="str">
        <f>HYPERLINK("https://www.boe.es/gazeta/dias/1824/07/15/pdfs/GMD-1824-89.pdf","Abrir PDF")</f>
        <v>Abrir PDF</v>
      </c>
    </row>
    <row r="94" spans="1:6" ht="30.95" customHeight="1">
      <c r="A94" s="6">
        <v>-27559</v>
      </c>
      <c r="B94" s="2" t="s">
        <v>1980</v>
      </c>
      <c r="C94" s="2" t="s">
        <v>8458</v>
      </c>
      <c r="D94" s="3">
        <v>4</v>
      </c>
      <c r="E94" s="3">
        <v>6</v>
      </c>
      <c r="F94" s="3" t="str">
        <f>HYPERLINK("https://www.boe.es/gazeta/dias/1824/07/17/pdfs/GMD-1824-90.pdf","Abrir PDF")</f>
        <v>Abrir PDF</v>
      </c>
    </row>
    <row r="95" spans="1:6" ht="30.95" customHeight="1">
      <c r="A95" s="6">
        <v>-27556</v>
      </c>
      <c r="B95" s="2" t="s">
        <v>367</v>
      </c>
      <c r="C95" s="2" t="s">
        <v>8459</v>
      </c>
      <c r="D95" s="3">
        <v>4</v>
      </c>
      <c r="E95" s="3">
        <v>26</v>
      </c>
      <c r="F95" s="3" t="str">
        <f>HYPERLINK("https://www.boe.es/gazeta/dias/1824/07/20/pdfs/GMD-1824-91.pdf","Abrir PDF")</f>
        <v>Abrir PDF</v>
      </c>
    </row>
    <row r="96" spans="1:6" ht="30.95" customHeight="1">
      <c r="A96" s="6">
        <v>-27554</v>
      </c>
      <c r="B96" s="2" t="s">
        <v>326</v>
      </c>
      <c r="C96" s="2" t="s">
        <v>8460</v>
      </c>
      <c r="D96" s="3">
        <v>4</v>
      </c>
      <c r="E96" s="3">
        <v>40</v>
      </c>
      <c r="F96" s="3" t="str">
        <f>HYPERLINK("https://www.boe.es/gazeta/dias/1824/07/22/pdfs/GMD-1824-92.pdf","Abrir PDF")</f>
        <v>Abrir PDF</v>
      </c>
    </row>
    <row r="97" spans="1:6" ht="30.95" customHeight="1">
      <c r="A97" s="6">
        <v>-27552</v>
      </c>
      <c r="B97" s="2" t="s">
        <v>381</v>
      </c>
      <c r="C97" s="2" t="s">
        <v>8461</v>
      </c>
      <c r="D97" s="3">
        <v>4</v>
      </c>
      <c r="E97" s="3">
        <v>11</v>
      </c>
      <c r="F97" s="3" t="str">
        <f>HYPERLINK("https://www.boe.es/gazeta/dias/1824/07/24/pdfs/GMD-1824-93.pdf","Abrir PDF")</f>
        <v>Abrir PDF</v>
      </c>
    </row>
    <row r="98" spans="1:6" ht="30.95" customHeight="1">
      <c r="A98" s="6">
        <v>-27549</v>
      </c>
      <c r="B98" s="2" t="s">
        <v>1271</v>
      </c>
      <c r="C98" s="2" t="s">
        <v>8462</v>
      </c>
      <c r="D98" s="3">
        <v>4</v>
      </c>
      <c r="E98" s="3">
        <v>9</v>
      </c>
      <c r="F98" s="3" t="str">
        <f>HYPERLINK("https://www.boe.es/gazeta/dias/1824/07/27/pdfs/GMD-1824-94.pdf","Abrir PDF")</f>
        <v>Abrir PDF</v>
      </c>
    </row>
    <row r="99" spans="1:6" ht="30.95" customHeight="1">
      <c r="A99" s="6">
        <v>-27547</v>
      </c>
      <c r="B99" s="2" t="s">
        <v>156</v>
      </c>
      <c r="C99" s="2" t="s">
        <v>8463</v>
      </c>
      <c r="D99" s="3">
        <v>4</v>
      </c>
      <c r="E99" s="3">
        <v>34</v>
      </c>
      <c r="F99" s="3" t="str">
        <f>HYPERLINK("https://www.boe.es/gazeta/dias/1824/07/29/pdfs/GMD-1824-95.pdf","Abrir PDF")</f>
        <v>Abrir PDF</v>
      </c>
    </row>
    <row r="100" spans="1:6" ht="30.95" customHeight="1">
      <c r="A100" s="6">
        <v>-27545</v>
      </c>
      <c r="B100" s="2" t="s">
        <v>685</v>
      </c>
      <c r="C100" s="2" t="s">
        <v>8464</v>
      </c>
      <c r="D100" s="3">
        <v>4</v>
      </c>
      <c r="E100" s="3">
        <v>10</v>
      </c>
      <c r="F100" s="3" t="str">
        <f>HYPERLINK("https://www.boe.es/gazeta/dias/1824/07/31/pdfs/GMD-1824-96.pdf","Abrir PDF")</f>
        <v>Abrir PDF</v>
      </c>
    </row>
    <row r="101" spans="1:6" ht="30.95" customHeight="1">
      <c r="A101" s="6">
        <v>-27542</v>
      </c>
      <c r="B101" s="2" t="s">
        <v>265</v>
      </c>
      <c r="C101" s="2" t="s">
        <v>8465</v>
      </c>
      <c r="D101" s="3">
        <v>4</v>
      </c>
      <c r="E101" s="3">
        <v>11</v>
      </c>
      <c r="F101" s="3" t="str">
        <f>HYPERLINK("https://www.boe.es/gazeta/dias/1824/08/03/pdfs/GMD-1824-97.pdf","Abrir PDF")</f>
        <v>Abrir PDF</v>
      </c>
    </row>
    <row r="102" spans="1:6" ht="30.95" customHeight="1">
      <c r="A102" s="6">
        <v>-27540</v>
      </c>
      <c r="B102" s="2" t="s">
        <v>1661</v>
      </c>
      <c r="C102" s="2" t="s">
        <v>8466</v>
      </c>
      <c r="D102" s="3">
        <v>4</v>
      </c>
      <c r="E102" s="3">
        <v>7</v>
      </c>
      <c r="F102" s="3" t="str">
        <f>HYPERLINK("https://www.boe.es/gazeta/dias/1824/08/05/pdfs/GMD-1824-98.pdf","Abrir PDF")</f>
        <v>Abrir PDF</v>
      </c>
    </row>
    <row r="103" spans="1:6" ht="30.95" customHeight="1">
      <c r="A103" s="6">
        <v>-27538</v>
      </c>
      <c r="B103" s="2" t="s">
        <v>142</v>
      </c>
      <c r="C103" s="2" t="s">
        <v>8467</v>
      </c>
      <c r="D103" s="3">
        <v>4</v>
      </c>
      <c r="E103" s="3">
        <v>15</v>
      </c>
      <c r="F103" s="3" t="str">
        <f>HYPERLINK("https://www.boe.es/gazeta/dias/1824/08/07/pdfs/GMD-1824-99.pdf","Abrir PDF")</f>
        <v>Abrir PDF</v>
      </c>
    </row>
    <row r="104" spans="1:6" ht="30.95" customHeight="1">
      <c r="A104" s="6">
        <v>-27535</v>
      </c>
      <c r="B104" s="2" t="s">
        <v>715</v>
      </c>
      <c r="C104" s="2" t="s">
        <v>8468</v>
      </c>
      <c r="D104" s="3">
        <v>4</v>
      </c>
      <c r="E104" s="3">
        <v>14</v>
      </c>
      <c r="F104" s="3" t="str">
        <f>HYPERLINK("https://www.boe.es/gazeta/dias/1824/08/10/pdfs/GMD-1824-100.pdf","Abrir PDF")</f>
        <v>Abrir PDF</v>
      </c>
    </row>
    <row r="105" spans="1:6" ht="30.95" customHeight="1">
      <c r="A105" s="6">
        <v>-27533</v>
      </c>
      <c r="B105" s="2" t="s">
        <v>227</v>
      </c>
      <c r="C105" s="2" t="s">
        <v>8469</v>
      </c>
      <c r="D105" s="3">
        <v>4</v>
      </c>
      <c r="E105" s="3">
        <v>9</v>
      </c>
      <c r="F105" s="3" t="str">
        <f>HYPERLINK("https://www.boe.es/gazeta/dias/1824/08/12/pdfs/GMD-1824-101.pdf","Abrir PDF")</f>
        <v>Abrir PDF</v>
      </c>
    </row>
    <row r="106" spans="1:6" ht="30.95" customHeight="1">
      <c r="A106" s="6">
        <v>-27531</v>
      </c>
      <c r="B106" s="2" t="s">
        <v>758</v>
      </c>
      <c r="C106" s="2" t="s">
        <v>8470</v>
      </c>
      <c r="D106" s="3">
        <v>4</v>
      </c>
      <c r="E106" s="3">
        <v>19</v>
      </c>
      <c r="F106" s="3" t="str">
        <f>HYPERLINK("https://www.boe.es/gazeta/dias/1824/08/14/pdfs/GMD-1824-102.pdf","Abrir PDF")</f>
        <v>Abrir PDF</v>
      </c>
    </row>
    <row r="107" spans="1:6" ht="30.95" customHeight="1">
      <c r="A107" s="6">
        <v>-27528</v>
      </c>
      <c r="B107" s="2" t="s">
        <v>169</v>
      </c>
      <c r="C107" s="2" t="s">
        <v>8471</v>
      </c>
      <c r="D107" s="3">
        <v>4</v>
      </c>
      <c r="E107" s="3">
        <v>10</v>
      </c>
      <c r="F107" s="3" t="str">
        <f>HYPERLINK("https://www.boe.es/gazeta/dias/1824/08/17/pdfs/GMD-1824-103.pdf","Abrir PDF")</f>
        <v>Abrir PDF</v>
      </c>
    </row>
    <row r="108" spans="1:6" ht="30.95" customHeight="1">
      <c r="A108" s="6">
        <v>-27526</v>
      </c>
      <c r="B108" s="2" t="s">
        <v>144</v>
      </c>
      <c r="C108" s="2" t="s">
        <v>8472</v>
      </c>
      <c r="D108" s="3">
        <v>4</v>
      </c>
      <c r="E108" s="3">
        <v>18</v>
      </c>
      <c r="F108" s="3" t="str">
        <f>HYPERLINK("https://www.boe.es/gazeta/dias/1824/08/19/pdfs/GMD-1824-104.pdf","Abrir PDF")</f>
        <v>Abrir PDF</v>
      </c>
    </row>
    <row r="109" spans="1:6" ht="30.95" customHeight="1">
      <c r="A109" s="6">
        <v>-27524</v>
      </c>
      <c r="B109" s="2" t="s">
        <v>887</v>
      </c>
      <c r="C109" s="2" t="s">
        <v>8473</v>
      </c>
      <c r="D109" s="3">
        <v>4</v>
      </c>
      <c r="E109" s="3">
        <v>16</v>
      </c>
      <c r="F109" s="3" t="str">
        <f>HYPERLINK("https://www.boe.es/gazeta/dias/1824/08/21/pdfs/GMD-1824-105.pdf","Abrir PDF")</f>
        <v>Abrir PDF</v>
      </c>
    </row>
    <row r="110" spans="1:6" ht="30.95" customHeight="1">
      <c r="A110" s="6">
        <v>-27521</v>
      </c>
      <c r="B110" s="2" t="s">
        <v>930</v>
      </c>
      <c r="C110" s="2" t="s">
        <v>8474</v>
      </c>
      <c r="D110" s="3">
        <v>4</v>
      </c>
      <c r="E110" s="3">
        <v>15</v>
      </c>
      <c r="F110" s="3" t="str">
        <f>HYPERLINK("https://www.boe.es/gazeta/dias/1824/08/24/pdfs/GMD-1824-106.pdf","Abrir PDF")</f>
        <v>Abrir PDF</v>
      </c>
    </row>
    <row r="111" spans="1:6" ht="30.95" customHeight="1">
      <c r="A111" s="6">
        <v>-27521</v>
      </c>
      <c r="B111" s="2" t="s">
        <v>591</v>
      </c>
      <c r="C111" s="2" t="s">
        <v>8475</v>
      </c>
      <c r="D111" s="3">
        <v>1</v>
      </c>
      <c r="E111" s="3">
        <v>10</v>
      </c>
      <c r="F111" s="3" t="str">
        <f>HYPERLINK("https://www.boe.es/gazeta/dias/1824/08/24/pdfs/GMD-1824-107E.pdf","Abrir PDF")</f>
        <v>Abrir PDF</v>
      </c>
    </row>
    <row r="112" spans="1:6" ht="30.95" customHeight="1">
      <c r="A112" s="6">
        <v>-27521</v>
      </c>
      <c r="B112" s="2" t="s">
        <v>2730</v>
      </c>
      <c r="C112" s="2" t="s">
        <v>8476</v>
      </c>
      <c r="D112" s="3">
        <v>1</v>
      </c>
      <c r="E112" s="3">
        <v>4</v>
      </c>
      <c r="F112" s="3" t="str">
        <f>HYPERLINK("https://www.boe.es/gazeta/dias/1824/08/24/pdfs/GMD-1824-108E.pdf","Abrir PDF")</f>
        <v>Abrir PDF</v>
      </c>
    </row>
    <row r="113" spans="1:6" ht="30.95" customHeight="1">
      <c r="A113" s="6">
        <v>-27519</v>
      </c>
      <c r="B113" s="2" t="s">
        <v>766</v>
      </c>
      <c r="C113" s="2" t="s">
        <v>8477</v>
      </c>
      <c r="D113" s="3">
        <v>4</v>
      </c>
      <c r="E113" s="3">
        <v>17</v>
      </c>
      <c r="F113" s="3" t="str">
        <f>HYPERLINK("https://www.boe.es/gazeta/dias/1824/08/26/pdfs/GMD-1824-109.pdf","Abrir PDF")</f>
        <v>Abrir PDF</v>
      </c>
    </row>
    <row r="114" spans="1:6" ht="30.95" customHeight="1">
      <c r="A114" s="6">
        <v>-27517</v>
      </c>
      <c r="B114" s="2" t="s">
        <v>173</v>
      </c>
      <c r="C114" s="2" t="s">
        <v>8478</v>
      </c>
      <c r="D114" s="3">
        <v>4</v>
      </c>
      <c r="E114" s="3">
        <v>57</v>
      </c>
      <c r="F114" s="3" t="str">
        <f>HYPERLINK("https://www.boe.es/gazeta/dias/1824/08/28/pdfs/GMD-1824-110.pdf","Abrir PDF")</f>
        <v>Abrir PDF</v>
      </c>
    </row>
    <row r="115" spans="1:6" ht="30.95" customHeight="1">
      <c r="A115" s="6">
        <v>-27515</v>
      </c>
      <c r="B115" s="2" t="s">
        <v>3441</v>
      </c>
      <c r="C115" s="2" t="s">
        <v>8479</v>
      </c>
      <c r="D115" s="3">
        <v>1</v>
      </c>
      <c r="E115" s="3">
        <v>5</v>
      </c>
      <c r="F115" s="3" t="str">
        <f>HYPERLINK("https://www.boe.es/gazeta/dias/1824/08/30/pdfs/GMD-1824-111E.pdf","Abrir PDF")</f>
        <v>Abrir PDF</v>
      </c>
    </row>
    <row r="116" spans="1:6" ht="30.95" customHeight="1">
      <c r="A116" s="6">
        <v>-27514</v>
      </c>
      <c r="B116" s="2" t="s">
        <v>1044</v>
      </c>
      <c r="C116" s="2" t="s">
        <v>8480</v>
      </c>
      <c r="D116" s="3">
        <v>4</v>
      </c>
      <c r="E116" s="3">
        <v>13</v>
      </c>
      <c r="F116" s="3" t="str">
        <f>HYPERLINK("https://www.boe.es/gazeta/dias/1824/08/31/pdfs/GMD-1824-112.pdf","Abrir PDF")</f>
        <v>Abrir PDF</v>
      </c>
    </row>
    <row r="117" spans="1:6" ht="30.95" customHeight="1">
      <c r="A117" s="6">
        <v>-27512</v>
      </c>
      <c r="B117" s="2" t="s">
        <v>36</v>
      </c>
      <c r="C117" s="2" t="s">
        <v>8481</v>
      </c>
      <c r="D117" s="3">
        <v>4</v>
      </c>
      <c r="E117" s="3">
        <v>38</v>
      </c>
      <c r="F117" s="3" t="str">
        <f>HYPERLINK("https://www.boe.es/gazeta/dias/1824/09/02/pdfs/GMD-1824-113.pdf","Abrir PDF")</f>
        <v>Abrir PDF</v>
      </c>
    </row>
    <row r="118" spans="1:6" ht="30.95" customHeight="1">
      <c r="A118" s="6">
        <v>-27510</v>
      </c>
      <c r="B118" s="2" t="s">
        <v>2039</v>
      </c>
      <c r="C118" s="2" t="s">
        <v>8482</v>
      </c>
      <c r="D118" s="3">
        <v>4</v>
      </c>
      <c r="E118" s="3">
        <v>6</v>
      </c>
      <c r="F118" s="3" t="str">
        <f>HYPERLINK("https://www.boe.es/gazeta/dias/1824/09/04/pdfs/GMD-1824-114.pdf","Abrir PDF")</f>
        <v>Abrir PDF</v>
      </c>
    </row>
    <row r="119" spans="1:6" ht="30.95" customHeight="1">
      <c r="A119" s="6">
        <v>-27507</v>
      </c>
      <c r="B119" s="2" t="s">
        <v>250</v>
      </c>
      <c r="C119" s="2" t="s">
        <v>8483</v>
      </c>
      <c r="D119" s="3">
        <v>4</v>
      </c>
      <c r="E119" s="3">
        <v>10</v>
      </c>
      <c r="F119" s="3" t="str">
        <f>HYPERLINK("https://www.boe.es/gazeta/dias/1824/09/07/pdfs/GMD-1824-115.pdf","Abrir PDF")</f>
        <v>Abrir PDF</v>
      </c>
    </row>
    <row r="120" spans="1:6" ht="30.95" customHeight="1">
      <c r="A120" s="6">
        <v>-27505</v>
      </c>
      <c r="B120" s="2" t="s">
        <v>2070</v>
      </c>
      <c r="C120" s="2" t="s">
        <v>8484</v>
      </c>
      <c r="D120" s="3">
        <v>4</v>
      </c>
      <c r="E120" s="3">
        <v>6</v>
      </c>
      <c r="F120" s="3" t="str">
        <f>HYPERLINK("https://www.boe.es/gazeta/dias/1824/09/09/pdfs/GMD-1824-116.pdf","Abrir PDF")</f>
        <v>Abrir PDF</v>
      </c>
    </row>
    <row r="121" spans="1:6" ht="30.95" customHeight="1">
      <c r="A121" s="6">
        <v>-27503</v>
      </c>
      <c r="B121" s="2" t="s">
        <v>196</v>
      </c>
      <c r="C121" s="2" t="s">
        <v>8485</v>
      </c>
      <c r="D121" s="3">
        <v>4</v>
      </c>
      <c r="E121" s="3">
        <v>8</v>
      </c>
      <c r="F121" s="3" t="str">
        <f>HYPERLINK("https://www.boe.es/gazeta/dias/1824/09/11/pdfs/GMD-1824-117.pdf","Abrir PDF")</f>
        <v>Abrir PDF</v>
      </c>
    </row>
    <row r="122" spans="1:6" ht="30.95" customHeight="1">
      <c r="A122" s="6">
        <v>-27500</v>
      </c>
      <c r="B122" s="2" t="s">
        <v>1015</v>
      </c>
      <c r="C122" s="2" t="s">
        <v>8486</v>
      </c>
      <c r="D122" s="3">
        <v>4</v>
      </c>
      <c r="E122" s="3">
        <v>27</v>
      </c>
      <c r="F122" s="3" t="str">
        <f>HYPERLINK("https://www.boe.es/gazeta/dias/1824/09/14/pdfs/GMD-1824-118.pdf","Abrir PDF")</f>
        <v>Abrir PDF</v>
      </c>
    </row>
    <row r="123" spans="1:6" ht="30.95" customHeight="1">
      <c r="A123" s="6">
        <v>-27498</v>
      </c>
      <c r="B123" s="2" t="s">
        <v>98</v>
      </c>
      <c r="C123" s="2" t="s">
        <v>8487</v>
      </c>
      <c r="D123" s="3">
        <v>4</v>
      </c>
      <c r="E123" s="3">
        <v>8</v>
      </c>
      <c r="F123" s="3" t="str">
        <f>HYPERLINK("https://www.boe.es/gazeta/dias/1824/09/16/pdfs/GMD-1824-119.pdf","Abrir PDF")</f>
        <v>Abrir PDF</v>
      </c>
    </row>
    <row r="124" spans="1:6" ht="30.95" customHeight="1">
      <c r="A124" s="6">
        <v>-27496</v>
      </c>
      <c r="B124" s="2" t="s">
        <v>1377</v>
      </c>
      <c r="C124" s="2" t="s">
        <v>8488</v>
      </c>
      <c r="D124" s="3">
        <v>4</v>
      </c>
      <c r="E124" s="3">
        <v>19</v>
      </c>
      <c r="F124" s="3" t="str">
        <f>HYPERLINK("https://www.boe.es/gazeta/dias/1824/09/18/pdfs/GMD-1824-120.pdf","Abrir PDF")</f>
        <v>Abrir PDF</v>
      </c>
    </row>
    <row r="125" spans="1:6" ht="30.95" customHeight="1">
      <c r="A125" s="6">
        <v>-27493</v>
      </c>
      <c r="B125" s="2" t="s">
        <v>63</v>
      </c>
      <c r="C125" s="2" t="s">
        <v>8489</v>
      </c>
      <c r="D125" s="3">
        <v>4</v>
      </c>
      <c r="E125" s="3">
        <v>102</v>
      </c>
      <c r="F125" s="3" t="str">
        <f>HYPERLINK("https://www.boe.es/gazeta/dias/1824/09/21/pdfs/GMD-1824-121.pdf","Abrir PDF")</f>
        <v>Abrir PDF</v>
      </c>
    </row>
    <row r="126" spans="1:6" ht="30.95" customHeight="1">
      <c r="A126" s="6">
        <v>-27491</v>
      </c>
      <c r="B126" s="2" t="s">
        <v>1195</v>
      </c>
      <c r="C126" s="2" t="s">
        <v>8490</v>
      </c>
      <c r="D126" s="3">
        <v>4</v>
      </c>
      <c r="E126" s="3">
        <v>22</v>
      </c>
      <c r="F126" s="3" t="str">
        <f>HYPERLINK("https://www.boe.es/gazeta/dias/1824/09/23/pdfs/GMD-1824-122.pdf","Abrir PDF")</f>
        <v>Abrir PDF</v>
      </c>
    </row>
    <row r="127" spans="1:6" ht="30.95" customHeight="1">
      <c r="A127" s="6">
        <v>-27489</v>
      </c>
      <c r="B127" s="2" t="s">
        <v>59</v>
      </c>
      <c r="C127" s="2" t="s">
        <v>8491</v>
      </c>
      <c r="D127" s="3">
        <v>4</v>
      </c>
      <c r="E127" s="3">
        <v>76</v>
      </c>
      <c r="F127" s="3" t="str">
        <f>HYPERLINK("https://www.boe.es/gazeta/dias/1824/09/25/pdfs/GMD-1824-123.pdf","Abrir PDF")</f>
        <v>Abrir PDF</v>
      </c>
    </row>
    <row r="128" spans="1:6" ht="30.95" customHeight="1">
      <c r="A128" s="6">
        <v>-27486</v>
      </c>
      <c r="B128" s="2" t="s">
        <v>160</v>
      </c>
      <c r="C128" s="2" t="s">
        <v>8492</v>
      </c>
      <c r="D128" s="3">
        <v>4</v>
      </c>
      <c r="E128" s="3">
        <v>25</v>
      </c>
      <c r="F128" s="3" t="str">
        <f>HYPERLINK("https://www.boe.es/gazeta/dias/1824/09/28/pdfs/GMD-1824-124.pdf","Abrir PDF")</f>
        <v>Abrir PDF</v>
      </c>
    </row>
    <row r="129" spans="1:6" ht="30.95" customHeight="1">
      <c r="A129" s="6">
        <v>-27484</v>
      </c>
      <c r="B129" s="2" t="s">
        <v>659</v>
      </c>
      <c r="C129" s="2" t="s">
        <v>8493</v>
      </c>
      <c r="D129" s="3">
        <v>4</v>
      </c>
      <c r="E129" s="3">
        <v>20</v>
      </c>
      <c r="F129" s="3" t="str">
        <f>HYPERLINK("https://www.boe.es/gazeta/dias/1824/09/30/pdfs/GMD-1824-125.pdf","Abrir PDF")</f>
        <v>Abrir PDF</v>
      </c>
    </row>
    <row r="130" spans="1:6" ht="30.95" customHeight="1">
      <c r="A130" s="6">
        <v>-27482</v>
      </c>
      <c r="B130" s="2" t="s">
        <v>1575</v>
      </c>
      <c r="C130" s="2" t="s">
        <v>8494</v>
      </c>
      <c r="D130" s="3">
        <v>4</v>
      </c>
      <c r="E130" s="3">
        <v>10</v>
      </c>
      <c r="F130" s="3" t="str">
        <f>HYPERLINK("https://www.boe.es/gazeta/dias/1824/10/02/pdfs/GMD-1824-126.pdf","Abrir PDF")</f>
        <v>Abrir PDF</v>
      </c>
    </row>
    <row r="131" spans="1:6" ht="30.95" customHeight="1">
      <c r="A131" s="6">
        <v>-27479</v>
      </c>
      <c r="B131" s="2" t="s">
        <v>1723</v>
      </c>
      <c r="C131" s="2" t="s">
        <v>8495</v>
      </c>
      <c r="D131" s="3">
        <v>4</v>
      </c>
      <c r="E131" s="3">
        <v>6</v>
      </c>
      <c r="F131" s="3" t="str">
        <f>HYPERLINK("https://www.boe.es/gazeta/dias/1824/10/05/pdfs/GMD-1824-127.pdf","Abrir PDF")</f>
        <v>Abrir PDF</v>
      </c>
    </row>
    <row r="132" spans="1:6" ht="30.95" customHeight="1">
      <c r="A132" s="6">
        <v>-27477</v>
      </c>
      <c r="B132" s="2" t="s">
        <v>666</v>
      </c>
      <c r="C132" s="2" t="s">
        <v>8496</v>
      </c>
      <c r="D132" s="3">
        <v>4</v>
      </c>
      <c r="E132" s="3">
        <v>16</v>
      </c>
      <c r="F132" s="3" t="str">
        <f>HYPERLINK("https://www.boe.es/gazeta/dias/1824/10/07/pdfs/GMD-1824-128.pdf","Abrir PDF")</f>
        <v>Abrir PDF</v>
      </c>
    </row>
    <row r="133" spans="1:6" ht="30.95" customHeight="1">
      <c r="A133" s="6">
        <v>-27475</v>
      </c>
      <c r="B133" s="2" t="s">
        <v>1160</v>
      </c>
      <c r="C133" s="2" t="s">
        <v>8497</v>
      </c>
      <c r="D133" s="3">
        <v>4</v>
      </c>
      <c r="E133" s="3">
        <v>11</v>
      </c>
      <c r="F133" s="3" t="str">
        <f>HYPERLINK("https://www.boe.es/gazeta/dias/1824/10/09/pdfs/GMD-1824-129.pdf","Abrir PDF")</f>
        <v>Abrir PDF</v>
      </c>
    </row>
    <row r="134" spans="1:6" ht="30.95" customHeight="1">
      <c r="A134" s="6">
        <v>-27472</v>
      </c>
      <c r="B134" s="2" t="s">
        <v>459</v>
      </c>
      <c r="C134" s="2" t="s">
        <v>8498</v>
      </c>
      <c r="D134" s="3">
        <v>6</v>
      </c>
      <c r="E134" s="3">
        <v>13</v>
      </c>
      <c r="F134" s="3" t="str">
        <f>HYPERLINK("https://www.boe.es/gazeta/dias/1824/10/12/pdfs/GMD-1824-130.pdf","Abrir PDF")</f>
        <v>Abrir PDF</v>
      </c>
    </row>
    <row r="135" spans="1:6" ht="30.95" customHeight="1">
      <c r="A135" s="6">
        <v>-27470</v>
      </c>
      <c r="B135" s="2" t="s">
        <v>89</v>
      </c>
      <c r="C135" s="2" t="s">
        <v>8499</v>
      </c>
      <c r="D135" s="3">
        <v>4</v>
      </c>
      <c r="E135" s="3">
        <v>71</v>
      </c>
      <c r="F135" s="3" t="str">
        <f>HYPERLINK("https://www.boe.es/gazeta/dias/1824/10/14/pdfs/GMD-1824-131.pdf","Abrir PDF")</f>
        <v>Abrir PDF</v>
      </c>
    </row>
    <row r="136" spans="1:6" ht="30.95" customHeight="1">
      <c r="A136" s="6">
        <v>-27468</v>
      </c>
      <c r="B136" s="2" t="s">
        <v>1038</v>
      </c>
      <c r="C136" s="2" t="s">
        <v>8500</v>
      </c>
      <c r="D136" s="3">
        <v>4</v>
      </c>
      <c r="E136" s="3">
        <v>13</v>
      </c>
      <c r="F136" s="3" t="str">
        <f>HYPERLINK("https://www.boe.es/gazeta/dias/1824/10/16/pdfs/GMD-1824-132.pdf","Abrir PDF")</f>
        <v>Abrir PDF</v>
      </c>
    </row>
    <row r="137" spans="1:6" ht="30.95" customHeight="1">
      <c r="A137" s="6">
        <v>-27465</v>
      </c>
      <c r="B137" s="2" t="s">
        <v>1390</v>
      </c>
      <c r="C137" s="2" t="s">
        <v>8501</v>
      </c>
      <c r="D137" s="3">
        <v>4</v>
      </c>
      <c r="E137" s="3">
        <v>23</v>
      </c>
      <c r="F137" s="3" t="str">
        <f>HYPERLINK("https://www.boe.es/gazeta/dias/1824/10/19/pdfs/GMD-1824-133.pdf","Abrir PDF")</f>
        <v>Abrir PDF</v>
      </c>
    </row>
    <row r="138" spans="1:6" ht="30.95" customHeight="1">
      <c r="A138" s="6">
        <v>-27463</v>
      </c>
      <c r="B138" s="2" t="s">
        <v>409</v>
      </c>
      <c r="C138" s="2" t="s">
        <v>8502</v>
      </c>
      <c r="D138" s="3">
        <v>4</v>
      </c>
      <c r="E138" s="3">
        <v>35</v>
      </c>
      <c r="F138" s="3" t="str">
        <f>HYPERLINK("https://www.boe.es/gazeta/dias/1824/10/21/pdfs/GMD-1824-134.pdf","Abrir PDF")</f>
        <v>Abrir PDF</v>
      </c>
    </row>
    <row r="139" spans="1:6" ht="30.95" customHeight="1">
      <c r="A139" s="6">
        <v>-27461</v>
      </c>
      <c r="B139" s="2" t="s">
        <v>1345</v>
      </c>
      <c r="C139" s="2" t="s">
        <v>8503</v>
      </c>
      <c r="D139" s="3">
        <v>4</v>
      </c>
      <c r="E139" s="3">
        <v>21</v>
      </c>
      <c r="F139" s="3" t="str">
        <f>HYPERLINK("https://www.boe.es/gazeta/dias/1824/10/23/pdfs/GMD-1824-135.pdf","Abrir PDF")</f>
        <v>Abrir PDF</v>
      </c>
    </row>
    <row r="140" spans="1:6" ht="30.95" customHeight="1">
      <c r="A140" s="6">
        <v>-27458</v>
      </c>
      <c r="B140" s="2" t="s">
        <v>383</v>
      </c>
      <c r="C140" s="2" t="s">
        <v>8504</v>
      </c>
      <c r="D140" s="3">
        <v>4</v>
      </c>
      <c r="E140" s="3">
        <v>14</v>
      </c>
      <c r="F140" s="3" t="str">
        <f>HYPERLINK("https://www.boe.es/gazeta/dias/1824/10/26/pdfs/GMD-1824-136.pdf","Abrir PDF")</f>
        <v>Abrir PDF</v>
      </c>
    </row>
    <row r="141" spans="1:6" ht="30.95" customHeight="1">
      <c r="A141" s="6">
        <v>-27456</v>
      </c>
      <c r="B141" s="2" t="s">
        <v>119</v>
      </c>
      <c r="C141" s="2" t="s">
        <v>8505</v>
      </c>
      <c r="D141" s="3">
        <v>4</v>
      </c>
      <c r="E141" s="3">
        <v>24</v>
      </c>
      <c r="F141" s="3" t="str">
        <f>HYPERLINK("https://www.boe.es/gazeta/dias/1824/10/28/pdfs/GMD-1824-137.pdf","Abrir PDF")</f>
        <v>Abrir PDF</v>
      </c>
    </row>
    <row r="142" spans="1:6" ht="30.95" customHeight="1">
      <c r="A142" s="6">
        <v>-27454</v>
      </c>
      <c r="B142" s="2" t="s">
        <v>318</v>
      </c>
      <c r="C142" s="2" t="s">
        <v>8506</v>
      </c>
      <c r="D142" s="3">
        <v>4</v>
      </c>
      <c r="E142" s="3">
        <v>64</v>
      </c>
      <c r="F142" s="3" t="str">
        <f>HYPERLINK("https://www.boe.es/gazeta/dias/1824/10/30/pdfs/GMD-1824-138.pdf","Abrir PDF")</f>
        <v>Abrir PDF</v>
      </c>
    </row>
    <row r="143" spans="1:6" ht="30.95" customHeight="1">
      <c r="A143" s="6">
        <v>-27451</v>
      </c>
      <c r="B143" s="2" t="s">
        <v>1644</v>
      </c>
      <c r="C143" s="2" t="s">
        <v>8507</v>
      </c>
      <c r="D143" s="3">
        <v>4</v>
      </c>
      <c r="E143" s="3">
        <v>14</v>
      </c>
      <c r="F143" s="3" t="str">
        <f>HYPERLINK("https://www.boe.es/gazeta/dias/1824/11/02/pdfs/GMD-1824-139.pdf","Abrir PDF")</f>
        <v>Abrir PDF</v>
      </c>
    </row>
    <row r="144" spans="1:6" ht="30.95" customHeight="1">
      <c r="A144" s="6">
        <v>-27449</v>
      </c>
      <c r="B144" s="2" t="s">
        <v>360</v>
      </c>
      <c r="C144" s="2" t="s">
        <v>8508</v>
      </c>
      <c r="D144" s="3">
        <v>4</v>
      </c>
      <c r="E144" s="3">
        <v>21</v>
      </c>
      <c r="F144" s="3" t="str">
        <f>HYPERLINK("https://www.boe.es/gazeta/dias/1824/11/04/pdfs/GMD-1824-140.pdf","Abrir PDF")</f>
        <v>Abrir PDF</v>
      </c>
    </row>
    <row r="145" spans="1:6" ht="30.95" customHeight="1">
      <c r="A145" s="6">
        <v>-27447</v>
      </c>
      <c r="B145" s="2" t="s">
        <v>41</v>
      </c>
      <c r="C145" s="2" t="s">
        <v>8509</v>
      </c>
      <c r="D145" s="3">
        <v>4</v>
      </c>
      <c r="E145" s="3">
        <v>18</v>
      </c>
      <c r="F145" s="3" t="str">
        <f>HYPERLINK("https://www.boe.es/gazeta/dias/1824/11/06/pdfs/GMD-1824-141.pdf","Abrir PDF")</f>
        <v>Abrir PDF</v>
      </c>
    </row>
    <row r="146" spans="1:6" ht="30.95" customHeight="1">
      <c r="A146" s="6">
        <v>-27444</v>
      </c>
      <c r="B146" s="2" t="s">
        <v>1134</v>
      </c>
      <c r="C146" s="2" t="s">
        <v>8510</v>
      </c>
      <c r="D146" s="3">
        <v>4</v>
      </c>
      <c r="E146" s="3">
        <v>17</v>
      </c>
      <c r="F146" s="3" t="str">
        <f>HYPERLINK("https://www.boe.es/gazeta/dias/1824/11/09/pdfs/GMD-1824-142.pdf","Abrir PDF")</f>
        <v>Abrir PDF</v>
      </c>
    </row>
    <row r="147" spans="1:6" ht="30.95" customHeight="1">
      <c r="A147" s="6">
        <v>-27442</v>
      </c>
      <c r="B147" s="2" t="s">
        <v>1063</v>
      </c>
      <c r="C147" s="2" t="s">
        <v>8511</v>
      </c>
      <c r="D147" s="3">
        <v>4</v>
      </c>
      <c r="E147" s="3">
        <v>15</v>
      </c>
      <c r="F147" s="3" t="str">
        <f>HYPERLINK("https://www.boe.es/gazeta/dias/1824/11/11/pdfs/GMD-1824-143.pdf","Abrir PDF")</f>
        <v>Abrir PDF</v>
      </c>
    </row>
    <row r="148" spans="1:6" ht="30.95" customHeight="1">
      <c r="A148" s="6">
        <v>-27440</v>
      </c>
      <c r="B148" s="2" t="s">
        <v>127</v>
      </c>
      <c r="C148" s="2" t="s">
        <v>8512</v>
      </c>
      <c r="D148" s="3">
        <v>4</v>
      </c>
      <c r="E148" s="3">
        <v>44</v>
      </c>
      <c r="F148" s="3" t="str">
        <f>HYPERLINK("https://www.boe.es/gazeta/dias/1824/11/13/pdfs/GMD-1824-144.pdf","Abrir PDF")</f>
        <v>Abrir PDF</v>
      </c>
    </row>
    <row r="149" spans="1:6" ht="30.95" customHeight="1">
      <c r="A149" s="6">
        <v>-27437</v>
      </c>
      <c r="B149" s="2" t="s">
        <v>45</v>
      </c>
      <c r="C149" s="2" t="s">
        <v>8513</v>
      </c>
      <c r="D149" s="3">
        <v>4</v>
      </c>
      <c r="E149" s="3">
        <v>37</v>
      </c>
      <c r="F149" s="3" t="str">
        <f>HYPERLINK("https://www.boe.es/gazeta/dias/1824/11/16/pdfs/GMD-1824-145.pdf","Abrir PDF")</f>
        <v>Abrir PDF</v>
      </c>
    </row>
    <row r="150" spans="1:6" ht="30.95" customHeight="1">
      <c r="A150" s="6">
        <v>-27435</v>
      </c>
      <c r="B150" s="2" t="s">
        <v>19</v>
      </c>
      <c r="C150" s="2" t="s">
        <v>8514</v>
      </c>
      <c r="D150" s="3">
        <v>4</v>
      </c>
      <c r="E150" s="3">
        <v>27</v>
      </c>
      <c r="F150" s="3" t="str">
        <f>HYPERLINK("https://www.boe.es/gazeta/dias/1824/11/18/pdfs/GMD-1824-146.pdf","Abrir PDF")</f>
        <v>Abrir PDF</v>
      </c>
    </row>
    <row r="151" spans="1:6" ht="30.95" customHeight="1">
      <c r="A151" s="6">
        <v>-27433</v>
      </c>
      <c r="B151" s="2" t="s">
        <v>742</v>
      </c>
      <c r="C151" s="2" t="s">
        <v>8515</v>
      </c>
      <c r="D151" s="3">
        <v>4</v>
      </c>
      <c r="E151" s="3">
        <v>17</v>
      </c>
      <c r="F151" s="3" t="str">
        <f>HYPERLINK("https://www.boe.es/gazeta/dias/1824/11/20/pdfs/GMD-1824-147.pdf","Abrir PDF")</f>
        <v>Abrir PDF</v>
      </c>
    </row>
    <row r="152" spans="1:6" ht="30.95" customHeight="1">
      <c r="A152" s="6">
        <v>-27430</v>
      </c>
      <c r="B152" s="2" t="s">
        <v>699</v>
      </c>
      <c r="C152" s="2" t="s">
        <v>8516</v>
      </c>
      <c r="D152" s="3">
        <v>4</v>
      </c>
      <c r="E152" s="3">
        <v>55</v>
      </c>
      <c r="F152" s="3" t="str">
        <f>HYPERLINK("https://www.boe.es/gazeta/dias/1824/11/23/pdfs/GMD-1824-148.pdf","Abrir PDF")</f>
        <v>Abrir PDF</v>
      </c>
    </row>
    <row r="153" spans="1:6" ht="30.95" customHeight="1">
      <c r="A153" s="6">
        <v>-27428</v>
      </c>
      <c r="B153" s="2" t="s">
        <v>81</v>
      </c>
      <c r="C153" s="2" t="s">
        <v>8517</v>
      </c>
      <c r="D153" s="3">
        <v>4</v>
      </c>
      <c r="E153" s="3">
        <v>84</v>
      </c>
      <c r="F153" s="3" t="str">
        <f>HYPERLINK("https://www.boe.es/gazeta/dias/1824/11/25/pdfs/GMD-1824-149.pdf","Abrir PDF")</f>
        <v>Abrir PDF</v>
      </c>
    </row>
    <row r="154" spans="1:6" ht="30.95" customHeight="1">
      <c r="A154" s="6">
        <v>-27426</v>
      </c>
      <c r="B154" s="2" t="s">
        <v>244</v>
      </c>
      <c r="C154" s="2" t="s">
        <v>8518</v>
      </c>
      <c r="D154" s="3">
        <v>4</v>
      </c>
      <c r="E154" s="3">
        <v>21</v>
      </c>
      <c r="F154" s="3" t="str">
        <f>HYPERLINK("https://www.boe.es/gazeta/dias/1824/11/27/pdfs/GMD-1824-150.pdf","Abrir PDF")</f>
        <v>Abrir PDF</v>
      </c>
    </row>
    <row r="155" spans="1:6" ht="30.95" customHeight="1">
      <c r="A155" s="6">
        <v>-27423</v>
      </c>
      <c r="B155" s="2" t="s">
        <v>1300</v>
      </c>
      <c r="C155" s="2" t="s">
        <v>8519</v>
      </c>
      <c r="D155" s="3">
        <v>4</v>
      </c>
      <c r="E155" s="3">
        <v>26</v>
      </c>
      <c r="F155" s="3" t="str">
        <f>HYPERLINK("https://www.boe.es/gazeta/dias/1824/11/30/pdfs/GMD-1824-151.pdf","Abrir PDF")</f>
        <v>Abrir PDF</v>
      </c>
    </row>
    <row r="156" spans="1:6" ht="30.95" customHeight="1">
      <c r="A156" s="6">
        <v>-27421</v>
      </c>
      <c r="B156" s="2" t="s">
        <v>579</v>
      </c>
      <c r="C156" s="2" t="s">
        <v>8520</v>
      </c>
      <c r="D156" s="3">
        <v>4</v>
      </c>
      <c r="E156" s="3">
        <v>24</v>
      </c>
      <c r="F156" s="3" t="str">
        <f>HYPERLINK("https://www.boe.es/gazeta/dias/1824/12/02/pdfs/GMD-1824-152.pdf","Abrir PDF")</f>
        <v>Abrir PDF</v>
      </c>
    </row>
    <row r="157" spans="1:6" ht="30.95" customHeight="1">
      <c r="A157" s="6">
        <v>-27419</v>
      </c>
      <c r="B157" s="2" t="s">
        <v>1180</v>
      </c>
      <c r="C157" s="2" t="s">
        <v>8521</v>
      </c>
      <c r="D157" s="3">
        <v>4</v>
      </c>
      <c r="E157" s="3">
        <v>23</v>
      </c>
      <c r="F157" s="3" t="str">
        <f>HYPERLINK("https://www.boe.es/gazeta/dias/1824/12/04/pdfs/GMD-1824-153.pdf","Abrir PDF")</f>
        <v>Abrir PDF</v>
      </c>
    </row>
    <row r="158" spans="1:6" ht="30.95" customHeight="1">
      <c r="A158" s="6">
        <v>-27416</v>
      </c>
      <c r="B158" s="2" t="s">
        <v>115</v>
      </c>
      <c r="C158" s="2" t="s">
        <v>8522</v>
      </c>
      <c r="D158" s="3">
        <v>4</v>
      </c>
      <c r="E158" s="3">
        <v>70</v>
      </c>
      <c r="F158" s="3" t="str">
        <f>HYPERLINK("https://www.boe.es/gazeta/dias/1824/12/07/pdfs/GMD-1824-154.pdf","Abrir PDF")</f>
        <v>Abrir PDF</v>
      </c>
    </row>
    <row r="159" spans="1:6" ht="30.95" customHeight="1">
      <c r="A159" s="6">
        <v>-27414</v>
      </c>
      <c r="B159" s="2" t="s">
        <v>179</v>
      </c>
      <c r="C159" s="2" t="s">
        <v>8523</v>
      </c>
      <c r="D159" s="3">
        <v>4</v>
      </c>
      <c r="E159" s="3">
        <v>39</v>
      </c>
      <c r="F159" s="3" t="str">
        <f>HYPERLINK("https://www.boe.es/gazeta/dias/1824/12/09/pdfs/GMD-1824-155.pdf","Abrir PDF")</f>
        <v>Abrir PDF</v>
      </c>
    </row>
    <row r="160" spans="1:6" ht="30.95" customHeight="1">
      <c r="A160" s="6">
        <v>-27412</v>
      </c>
      <c r="B160" s="2" t="s">
        <v>73</v>
      </c>
      <c r="C160" s="2" t="s">
        <v>8524</v>
      </c>
      <c r="D160" s="3">
        <v>4</v>
      </c>
      <c r="E160" s="3">
        <v>36</v>
      </c>
      <c r="F160" s="3" t="str">
        <f>HYPERLINK("https://www.boe.es/gazeta/dias/1824/12/11/pdfs/GMD-1824-156.pdf","Abrir PDF")</f>
        <v>Abrir PDF</v>
      </c>
    </row>
    <row r="161" spans="1:6" ht="30.95" customHeight="1">
      <c r="A161" s="6">
        <v>-27409</v>
      </c>
      <c r="B161" s="2" t="s">
        <v>85</v>
      </c>
      <c r="C161" s="2" t="s">
        <v>8525</v>
      </c>
      <c r="D161" s="3">
        <v>4</v>
      </c>
      <c r="E161" s="3">
        <v>113</v>
      </c>
      <c r="F161" s="3" t="str">
        <f>HYPERLINK("https://www.boe.es/gazeta/dias/1824/12/14/pdfs/GMD-1824-157.pdf","Abrir PDF")</f>
        <v>Abrir PDF</v>
      </c>
    </row>
    <row r="162" spans="1:6" ht="30.95" customHeight="1">
      <c r="A162" s="6">
        <v>-27407</v>
      </c>
      <c r="B162" s="2" t="s">
        <v>254</v>
      </c>
      <c r="C162" s="2" t="s">
        <v>8526</v>
      </c>
      <c r="D162" s="3">
        <v>4</v>
      </c>
      <c r="E162" s="3">
        <v>32</v>
      </c>
      <c r="F162" s="3" t="str">
        <f>HYPERLINK("https://www.boe.es/gazeta/dias/1824/12/16/pdfs/GMD-1824-158.pdf","Abrir PDF")</f>
        <v>Abrir PDF</v>
      </c>
    </row>
    <row r="163" spans="1:6" ht="30.95" customHeight="1">
      <c r="A163" s="6">
        <v>-27405</v>
      </c>
      <c r="B163" s="2" t="s">
        <v>165</v>
      </c>
      <c r="C163" s="2" t="s">
        <v>8527</v>
      </c>
      <c r="D163" s="3">
        <v>4</v>
      </c>
      <c r="E163" s="3">
        <v>18</v>
      </c>
      <c r="F163" s="3" t="str">
        <f>HYPERLINK("https://www.boe.es/gazeta/dias/1824/12/18/pdfs/GMD-1824-159.pdf","Abrir PDF")</f>
        <v>Abrir PDF</v>
      </c>
    </row>
    <row r="164" spans="1:6" ht="30.95" customHeight="1">
      <c r="A164" s="6">
        <v>-27402</v>
      </c>
      <c r="B164" s="2" t="s">
        <v>1702</v>
      </c>
      <c r="C164" s="2" t="s">
        <v>8528</v>
      </c>
      <c r="D164" s="3">
        <v>4</v>
      </c>
      <c r="E164" s="3">
        <v>19</v>
      </c>
      <c r="F164" s="3" t="str">
        <f>HYPERLINK("https://www.boe.es/gazeta/dias/1824/12/21/pdfs/GMD-1824-160.pdf","Abrir PDF")</f>
        <v>Abrir PDF</v>
      </c>
    </row>
    <row r="165" spans="1:6" ht="30.95" customHeight="1">
      <c r="A165" s="6">
        <v>-27400</v>
      </c>
      <c r="B165" s="2" t="s">
        <v>108</v>
      </c>
      <c r="C165" s="2" t="s">
        <v>8529</v>
      </c>
      <c r="D165" s="3">
        <v>4</v>
      </c>
      <c r="E165" s="3">
        <v>51</v>
      </c>
      <c r="F165" s="3" t="str">
        <f>HYPERLINK("https://www.boe.es/gazeta/dias/1824/12/23/pdfs/GMD-1824-161.pdf","Abrir PDF")</f>
        <v>Abrir PDF</v>
      </c>
    </row>
    <row r="166" spans="1:6" ht="30.95" customHeight="1">
      <c r="A166" s="6">
        <v>-27398</v>
      </c>
      <c r="B166" s="2" t="s">
        <v>387</v>
      </c>
      <c r="C166" s="2" t="s">
        <v>8530</v>
      </c>
      <c r="D166" s="3">
        <v>4</v>
      </c>
      <c r="E166" s="3">
        <v>14</v>
      </c>
      <c r="F166" s="3" t="str">
        <f>HYPERLINK("https://www.boe.es/gazeta/dias/1824/12/25/pdfs/GMD-1824-162.pdf","Abrir PDF")</f>
        <v>Abrir PDF</v>
      </c>
    </row>
    <row r="167" spans="1:6" ht="30.95" customHeight="1">
      <c r="A167" s="6">
        <v>-27395</v>
      </c>
      <c r="B167" s="2" t="s">
        <v>817</v>
      </c>
      <c r="C167" s="2" t="s">
        <v>8531</v>
      </c>
      <c r="D167" s="3">
        <v>4</v>
      </c>
      <c r="E167" s="3">
        <v>46</v>
      </c>
      <c r="F167" s="3" t="str">
        <f>HYPERLINK("https://www.boe.es/gazeta/dias/1824/12/28/pdfs/GMD-1824-163.pdf","Abrir PDF")</f>
        <v>Abrir PDF</v>
      </c>
    </row>
    <row r="168" spans="1:6" ht="30.95" customHeight="1">
      <c r="A168" s="6">
        <v>-27393</v>
      </c>
      <c r="B168" s="2" t="s">
        <v>148</v>
      </c>
      <c r="C168" s="2" t="s">
        <v>8532</v>
      </c>
      <c r="D168" s="3">
        <v>4</v>
      </c>
      <c r="E168" s="3">
        <v>57</v>
      </c>
      <c r="F168" s="3" t="str">
        <f>HYPERLINK("https://www.boe.es/gazeta/dias/1824/12/30/pdfs/GMD-1824-164.pdf","Abrir PDF")</f>
        <v>Abrir PDF</v>
      </c>
    </row>
    <row r="169" spans="1:6" ht="30.95" customHeight="1">
      <c r="A169" s="4"/>
      <c r="B169" s="2"/>
      <c r="C169" s="2"/>
      <c r="D169" s="3"/>
      <c r="E169" s="3"/>
      <c r="F169" s="3"/>
    </row>
    <row r="170" spans="1:6" ht="30.95" customHeight="1">
      <c r="A170" s="4"/>
      <c r="B170" s="2"/>
      <c r="C170" s="2"/>
      <c r="D170" s="3"/>
      <c r="E170" s="3"/>
      <c r="F170" s="3"/>
    </row>
    <row r="171" spans="1:6" ht="24" customHeight="1">
      <c r="A171" s="13" t="s">
        <v>8533</v>
      </c>
      <c r="B171" s="14"/>
      <c r="C171" s="14"/>
      <c r="D171" s="15"/>
      <c r="E171" s="15"/>
      <c r="F171" s="16"/>
    </row>
    <row r="172" spans="1:6" ht="42" customHeight="1">
      <c r="A172" s="7" t="s">
        <v>8534</v>
      </c>
      <c r="B172" s="17" t="s">
        <v>8535</v>
      </c>
      <c r="C172" s="17"/>
      <c r="D172" s="18"/>
      <c r="E172" s="18"/>
      <c r="F172" s="18"/>
    </row>
    <row r="173" spans="1:6" ht="42" customHeight="1">
      <c r="A173" s="7" t="s">
        <v>8536</v>
      </c>
      <c r="B173" s="17" t="s">
        <v>8537</v>
      </c>
      <c r="C173" s="17"/>
      <c r="D173" s="18"/>
      <c r="E173" s="18"/>
      <c r="F173" s="18"/>
    </row>
    <row r="174" spans="1:6" ht="42" customHeight="1">
      <c r="A174" s="7" t="s">
        <v>8538</v>
      </c>
      <c r="B174" s="17" t="s">
        <v>8539</v>
      </c>
      <c r="C174" s="17"/>
      <c r="D174" s="18"/>
      <c r="E174" s="18"/>
      <c r="F174" s="18"/>
    </row>
    <row r="175" spans="1:6" ht="42" customHeight="1">
      <c r="A175" s="7" t="s">
        <v>8540</v>
      </c>
      <c r="B175" s="17" t="s">
        <v>8541</v>
      </c>
      <c r="C175" s="17"/>
      <c r="D175" s="18"/>
      <c r="E175" s="18"/>
      <c r="F175" s="18"/>
    </row>
    <row r="176" spans="1:6" ht="42" customHeight="1">
      <c r="A176" s="7" t="s">
        <v>8542</v>
      </c>
      <c r="B176" s="17" t="s">
        <v>8543</v>
      </c>
      <c r="C176" s="17"/>
      <c r="D176" s="18"/>
      <c r="E176" s="18"/>
      <c r="F176" s="18"/>
    </row>
    <row r="177" spans="1:6" ht="42" customHeight="1">
      <c r="A177" s="7" t="s">
        <v>10</v>
      </c>
      <c r="B177" s="17" t="s">
        <v>8544</v>
      </c>
      <c r="C177" s="17"/>
      <c r="D177" s="18"/>
      <c r="E177" s="18"/>
      <c r="F177" s="18"/>
    </row>
    <row r="178" spans="1:6" ht="42" customHeight="1">
      <c r="A178" s="7" t="s">
        <v>8545</v>
      </c>
      <c r="B178" s="17" t="s">
        <v>8546</v>
      </c>
      <c r="C178" s="17"/>
      <c r="D178" s="18"/>
      <c r="E178" s="18"/>
      <c r="F178" s="18"/>
    </row>
    <row r="179" spans="1:6" ht="42" customHeight="1">
      <c r="A179" s="7" t="s">
        <v>8547</v>
      </c>
      <c r="B179" s="17" t="s">
        <v>8548</v>
      </c>
      <c r="C179" s="17"/>
      <c r="D179" s="18"/>
      <c r="E179" s="18"/>
      <c r="F179" s="18"/>
    </row>
    <row r="180" spans="1:6" ht="42" customHeight="1">
      <c r="A180" s="7" t="s">
        <v>8549</v>
      </c>
      <c r="B180" s="17" t="s">
        <v>8550</v>
      </c>
      <c r="C180" s="17"/>
      <c r="D180" s="18"/>
      <c r="E180" s="18"/>
      <c r="F180" s="18"/>
    </row>
    <row r="181" spans="1:6" ht="30.95" customHeight="1"/>
    <row r="182" spans="1:6" ht="30.95" customHeight="1"/>
    <row r="183" spans="1:6" ht="30.95" customHeight="1"/>
    <row r="184" spans="1:6" ht="30.95" customHeight="1"/>
    <row r="185" spans="1:6" ht="30.95" customHeight="1"/>
    <row r="186" spans="1:6" ht="30.95" customHeight="1"/>
    <row r="187" spans="1:6" ht="30.95" customHeight="1"/>
    <row r="188" spans="1:6" ht="30.95" customHeight="1"/>
    <row r="189" spans="1:6" ht="30.95" customHeight="1"/>
    <row r="190" spans="1:6" ht="30.95" customHeight="1"/>
    <row r="191" spans="1:6" ht="30.95" customHeight="1"/>
    <row r="192" spans="1:6" ht="30.95" customHeight="1"/>
    <row r="193" ht="30.95" customHeight="1"/>
    <row r="194" ht="30.95" customHeight="1"/>
    <row r="195" ht="30.95" customHeight="1"/>
    <row r="196" ht="30.95" customHeight="1"/>
    <row r="197" ht="30.95" customHeight="1"/>
    <row r="198" ht="30.95" customHeight="1"/>
    <row r="199" ht="30.95" customHeight="1"/>
    <row r="200" ht="30.95" customHeight="1"/>
    <row r="201" ht="30.95" customHeight="1"/>
    <row r="202" ht="30.95" customHeight="1"/>
    <row r="203" ht="30.95" customHeight="1"/>
    <row r="204" ht="30.95" customHeight="1"/>
    <row r="205" ht="30.95" customHeight="1"/>
    <row r="206" ht="30.95" customHeight="1"/>
    <row r="207" ht="30.95" customHeight="1"/>
    <row r="208" ht="30.95" customHeight="1"/>
    <row r="209" ht="30.95" customHeight="1"/>
    <row r="210" ht="30.95" customHeight="1"/>
    <row r="211" ht="30.95" customHeight="1"/>
    <row r="212" ht="30.95" customHeight="1"/>
    <row r="213" ht="30.95" customHeight="1"/>
    <row r="214" ht="30.95" customHeight="1"/>
    <row r="215" ht="30.95" customHeight="1"/>
    <row r="216" ht="30.95" customHeight="1"/>
    <row r="217" ht="30.95" customHeight="1"/>
    <row r="218" ht="30.95" customHeight="1"/>
    <row r="219" ht="30.95" customHeight="1"/>
    <row r="220" ht="30.95" customHeight="1"/>
    <row r="221" ht="30.95" customHeight="1"/>
    <row r="222" ht="30.95" customHeight="1"/>
    <row r="223" ht="30.95" customHeight="1"/>
    <row r="224" ht="30.95" customHeight="1"/>
    <row r="225" ht="30.95" customHeight="1"/>
    <row r="226" ht="30.95" customHeight="1"/>
    <row r="227" ht="30.95" customHeight="1"/>
    <row r="228" ht="30.95" customHeight="1"/>
    <row r="229" ht="30.95" customHeight="1"/>
    <row r="230" ht="30.95" customHeight="1"/>
    <row r="231" ht="30.95" customHeight="1"/>
    <row r="232" ht="30.95" customHeight="1"/>
    <row r="233" ht="30.95" customHeight="1"/>
    <row r="234" ht="30.95" customHeight="1"/>
    <row r="235" ht="30.95" customHeight="1"/>
    <row r="236" ht="30.95" customHeight="1"/>
    <row r="237" ht="30.95" customHeight="1"/>
    <row r="238" ht="30.95" customHeight="1"/>
    <row r="239" ht="30.95" customHeight="1"/>
    <row r="240" ht="30.95" customHeight="1"/>
    <row r="241" ht="30.95" customHeight="1"/>
    <row r="242" ht="30.95" customHeight="1"/>
    <row r="243" ht="30.95" customHeight="1"/>
    <row r="244" ht="30.95" customHeight="1"/>
    <row r="245" ht="30.95" customHeight="1"/>
    <row r="246" ht="30.95" customHeight="1"/>
    <row r="247" ht="30.95" customHeight="1"/>
    <row r="248" ht="30.95" customHeight="1"/>
    <row r="249" ht="30.95" customHeight="1"/>
    <row r="250" ht="30.95" customHeight="1"/>
    <row r="251" ht="30.95" customHeight="1"/>
    <row r="252" ht="30.95" customHeight="1"/>
    <row r="253" ht="30.95" customHeight="1"/>
    <row r="254" ht="30.95" customHeight="1"/>
    <row r="255" ht="30.95" customHeight="1"/>
    <row r="256" ht="30.95" customHeight="1"/>
    <row r="257" ht="30.95" customHeight="1"/>
    <row r="258" ht="30.95" customHeight="1"/>
    <row r="259" ht="30.95" customHeight="1"/>
    <row r="260" ht="30.95" customHeight="1"/>
    <row r="261" ht="30.95" customHeight="1"/>
    <row r="262" ht="30.95" customHeight="1"/>
    <row r="263" ht="30.95" customHeight="1"/>
    <row r="264" ht="30.95" customHeight="1"/>
    <row r="265" ht="30.95" customHeight="1"/>
    <row r="266" ht="30.95" customHeight="1"/>
    <row r="267" ht="30.95" customHeight="1"/>
    <row r="268" ht="30.95" customHeight="1"/>
    <row r="269" ht="30.95" customHeight="1"/>
    <row r="270" ht="30.95" customHeight="1"/>
    <row r="271" ht="30.95" customHeight="1"/>
    <row r="272" ht="30.95" customHeight="1"/>
    <row r="273" ht="30.95" customHeight="1"/>
    <row r="274" ht="30.95" customHeight="1"/>
    <row r="275" ht="30.95" customHeight="1"/>
    <row r="276" ht="30.95" customHeight="1"/>
    <row r="277" ht="30.95" customHeight="1"/>
    <row r="278" ht="30.95" customHeight="1"/>
    <row r="279" ht="30.95" customHeight="1"/>
    <row r="280" ht="30.95" customHeight="1"/>
    <row r="281" ht="30.95" customHeight="1"/>
    <row r="282" ht="30.95" customHeight="1"/>
    <row r="283" ht="30.95" customHeight="1"/>
    <row r="284" ht="30.95" customHeight="1"/>
    <row r="285" ht="30.95" customHeight="1"/>
    <row r="286" ht="30.95" customHeight="1"/>
    <row r="287" ht="30.95" customHeight="1"/>
    <row r="288" ht="30.95" customHeight="1"/>
    <row r="289" ht="30.95" customHeight="1"/>
    <row r="290" ht="30.95" customHeight="1"/>
    <row r="291" ht="30.95" customHeight="1"/>
    <row r="292" ht="30.95" customHeight="1"/>
    <row r="293" ht="30.95" customHeight="1"/>
    <row r="294" ht="30.95" customHeight="1"/>
    <row r="295" ht="30.95" customHeight="1"/>
    <row r="296" ht="30.95" customHeight="1"/>
    <row r="297" ht="30.95" customHeight="1"/>
    <row r="298" ht="30.95" customHeight="1"/>
    <row r="299" ht="30.95" customHeight="1"/>
    <row r="300" ht="30.95" customHeight="1"/>
    <row r="301" ht="30.95" customHeight="1"/>
    <row r="302" ht="30.95" customHeight="1"/>
    <row r="303" ht="30.95" customHeight="1"/>
    <row r="304" ht="30.95" customHeight="1"/>
    <row r="305" ht="30.95" customHeight="1"/>
    <row r="306" ht="30.95" customHeight="1"/>
    <row r="307" ht="30.95" customHeight="1"/>
    <row r="308" ht="30.95" customHeight="1"/>
    <row r="309" ht="30.95" customHeight="1"/>
    <row r="310" ht="30.95" customHeight="1"/>
    <row r="311" ht="30.95" customHeight="1"/>
    <row r="312" ht="30.95" customHeight="1"/>
    <row r="313" ht="30.95" customHeight="1"/>
    <row r="314" ht="30.95" customHeight="1"/>
    <row r="315" ht="30.95" customHeight="1"/>
    <row r="316" ht="30.95" customHeight="1"/>
    <row r="317" ht="30.95" customHeight="1"/>
    <row r="318" ht="30.95" customHeight="1"/>
    <row r="319" ht="30.95" customHeight="1"/>
    <row r="320" ht="30.95" customHeight="1"/>
    <row r="321" ht="30.95" customHeight="1"/>
    <row r="322" ht="30.95" customHeight="1"/>
    <row r="323" ht="30.95" customHeight="1"/>
    <row r="324" ht="30.95" customHeight="1"/>
    <row r="325" ht="30.95" customHeight="1"/>
    <row r="326" ht="30.95" customHeight="1"/>
    <row r="327" ht="30.95" customHeight="1"/>
    <row r="328" ht="30.95" customHeight="1"/>
    <row r="329" ht="30.95" customHeight="1"/>
    <row r="330" ht="30.95" customHeight="1"/>
    <row r="331" ht="30.95" customHeight="1"/>
    <row r="332" ht="30.95" customHeight="1"/>
    <row r="333" ht="30.95" customHeight="1"/>
    <row r="334" ht="30.95" customHeight="1"/>
    <row r="335" ht="30.95" customHeight="1"/>
    <row r="336" ht="30.95" customHeight="1"/>
    <row r="337" ht="30.95" customHeight="1"/>
    <row r="338" ht="30.95" customHeight="1"/>
    <row r="339" ht="30.95" customHeight="1"/>
    <row r="340" ht="30.95" customHeight="1"/>
    <row r="341" ht="30.95" customHeight="1"/>
    <row r="342" ht="30.95" customHeight="1"/>
    <row r="343" ht="30.95" customHeight="1"/>
    <row r="344" ht="30.95" customHeight="1"/>
    <row r="345" ht="30.95" customHeight="1"/>
    <row r="346" ht="30.95" customHeight="1"/>
    <row r="347" ht="30.95" customHeight="1"/>
    <row r="348" ht="30.95" customHeight="1"/>
    <row r="349" ht="30.95" customHeight="1"/>
    <row r="350" ht="30.95" customHeight="1"/>
    <row r="351" ht="30.95" customHeight="1"/>
    <row r="352" ht="30.95" customHeight="1"/>
    <row r="353" ht="30.95" customHeight="1"/>
    <row r="354" ht="30.95" customHeight="1"/>
    <row r="355" ht="30.95" customHeight="1"/>
    <row r="356" ht="30.95" customHeight="1"/>
    <row r="357" ht="30.95" customHeight="1"/>
    <row r="358" ht="30.95" customHeight="1"/>
    <row r="359" ht="30.95" customHeight="1"/>
    <row r="360" ht="30.95" customHeight="1"/>
    <row r="361" ht="30.95" customHeight="1"/>
    <row r="362" ht="30.95" customHeight="1"/>
    <row r="363" ht="30.95" customHeight="1"/>
    <row r="364" ht="30.95" customHeight="1"/>
    <row r="365" ht="30.95" customHeight="1"/>
    <row r="366" ht="30.95" customHeight="1"/>
    <row r="367" ht="30.95" customHeight="1"/>
    <row r="368" ht="30.95" customHeight="1"/>
    <row r="369" ht="30.95" customHeight="1"/>
    <row r="370" ht="30.95" customHeight="1"/>
    <row r="371" ht="30.95" customHeight="1"/>
    <row r="372" ht="30.95" customHeight="1"/>
    <row r="373" ht="30.95" customHeight="1"/>
    <row r="374" ht="30.95" customHeight="1"/>
    <row r="375" ht="30.95" customHeight="1"/>
    <row r="376" ht="30.95" customHeight="1"/>
    <row r="377" ht="30.95" customHeight="1"/>
    <row r="378" ht="30.95" customHeight="1"/>
    <row r="379" ht="30.95" customHeight="1"/>
    <row r="380" ht="30.95" customHeight="1"/>
    <row r="381" ht="30.95" customHeight="1"/>
    <row r="382" ht="30.95" customHeight="1"/>
    <row r="383" ht="30.95" customHeight="1"/>
    <row r="384" ht="30.95" customHeight="1"/>
    <row r="385" ht="30.95" customHeight="1"/>
    <row r="386" ht="30.95" customHeight="1"/>
    <row r="387" ht="30.95" customHeight="1"/>
    <row r="388" ht="30.95" customHeight="1"/>
    <row r="389" ht="30.95" customHeight="1"/>
    <row r="390" ht="30.95" customHeight="1"/>
    <row r="391" ht="30.95" customHeight="1"/>
    <row r="392" ht="30.95" customHeight="1"/>
    <row r="393" ht="30.95" customHeight="1"/>
    <row r="394" ht="30.95" customHeight="1"/>
    <row r="395" ht="30.95" customHeight="1"/>
    <row r="396" ht="30.95" customHeight="1"/>
    <row r="397" ht="30.95" customHeight="1"/>
    <row r="398" ht="30.95" customHeight="1"/>
    <row r="399" ht="30.95" customHeight="1"/>
    <row r="400" ht="30.95" customHeight="1"/>
    <row r="401" ht="30.95" customHeight="1"/>
    <row r="402" ht="30.95" customHeight="1"/>
    <row r="403" ht="30.95" customHeight="1"/>
    <row r="404" ht="30.95" customHeight="1"/>
    <row r="405" ht="30.95" customHeight="1"/>
    <row r="406" ht="30.95" customHeight="1"/>
    <row r="407" ht="30.95" customHeight="1"/>
    <row r="408" ht="30.95" customHeight="1"/>
    <row r="409" ht="30.95" customHeight="1"/>
    <row r="410" ht="30.95" customHeight="1"/>
    <row r="411" ht="30.95" customHeight="1"/>
    <row r="412" ht="30.95" customHeight="1"/>
    <row r="413" ht="30.95" customHeight="1"/>
    <row r="414" ht="30.95" customHeight="1"/>
    <row r="415" ht="30.95" customHeight="1"/>
    <row r="416" ht="30.95" customHeight="1"/>
    <row r="417" ht="30.95" customHeight="1"/>
    <row r="418" ht="30.95" customHeight="1"/>
    <row r="419" ht="30.95" customHeight="1"/>
    <row r="420" ht="30.95" customHeight="1"/>
    <row r="421" ht="30.95" customHeight="1"/>
    <row r="422" ht="30.95" customHeight="1"/>
    <row r="423" ht="30.95" customHeight="1"/>
    <row r="424" ht="30.95" customHeight="1"/>
    <row r="425" ht="30.95" customHeight="1"/>
    <row r="426" ht="30.95" customHeight="1"/>
    <row r="427" ht="30.95" customHeight="1"/>
    <row r="428" ht="30.95" customHeight="1"/>
    <row r="429" ht="30.95" customHeight="1"/>
    <row r="430" ht="30.95" customHeight="1"/>
    <row r="431" ht="30.95" customHeight="1"/>
    <row r="432" ht="30.95" customHeight="1"/>
    <row r="433" ht="30.95" customHeight="1"/>
    <row r="434" ht="30.95" customHeight="1"/>
    <row r="435" ht="30.95" customHeight="1"/>
    <row r="436" ht="30.95" customHeight="1"/>
    <row r="437" ht="30.95" customHeight="1"/>
    <row r="438" ht="30.95" customHeight="1"/>
    <row r="439" ht="30.95" customHeight="1"/>
    <row r="440" ht="30.95" customHeight="1"/>
    <row r="441" ht="30.95" customHeight="1"/>
    <row r="442" ht="30.95" customHeight="1"/>
    <row r="443" ht="30.95" customHeight="1"/>
    <row r="444" ht="30.95" customHeight="1"/>
    <row r="445" ht="30.95" customHeight="1"/>
    <row r="446" ht="30.95" customHeight="1"/>
    <row r="447" ht="30.95" customHeight="1"/>
    <row r="448" ht="30.95" customHeight="1"/>
    <row r="449" ht="30.95" customHeight="1"/>
    <row r="450" ht="30.95" customHeight="1"/>
    <row r="451" ht="30.95" customHeight="1"/>
    <row r="452" ht="30.95" customHeight="1"/>
    <row r="453" ht="30.95" customHeight="1"/>
    <row r="454" ht="30.95" customHeight="1"/>
    <row r="455" ht="30.95" customHeight="1"/>
    <row r="456" ht="30.95" customHeight="1"/>
    <row r="457" ht="30.95" customHeight="1"/>
    <row r="458" ht="30.95" customHeight="1"/>
    <row r="459" ht="30.95" customHeight="1"/>
    <row r="460" ht="30.95" customHeight="1"/>
    <row r="461" ht="30.95" customHeight="1"/>
    <row r="462" ht="30.95" customHeight="1"/>
    <row r="463" ht="30.95" customHeight="1"/>
    <row r="464" ht="30.95" customHeight="1"/>
    <row r="465" ht="30.95" customHeight="1"/>
    <row r="466" ht="30.95" customHeight="1"/>
    <row r="467" ht="30.95" customHeight="1"/>
    <row r="468" ht="30.95" customHeight="1"/>
    <row r="469" ht="30.95" customHeight="1"/>
    <row r="470" ht="30.95" customHeight="1"/>
    <row r="471" ht="30.95" customHeight="1"/>
    <row r="472" ht="30.95" customHeight="1"/>
    <row r="473" ht="30.95" customHeight="1"/>
    <row r="474" ht="30.95" customHeight="1"/>
    <row r="475" ht="30.95" customHeight="1"/>
    <row r="476" ht="30.95" customHeight="1"/>
    <row r="477" ht="30.95" customHeight="1"/>
    <row r="478" ht="30.95" customHeight="1"/>
    <row r="479" ht="30.95" customHeight="1"/>
    <row r="480" ht="30.95" customHeight="1"/>
    <row r="481" ht="30.95" customHeight="1"/>
    <row r="482" ht="30.95" customHeight="1"/>
    <row r="483" ht="30.95" customHeight="1"/>
    <row r="484" ht="30.95" customHeight="1"/>
    <row r="485" ht="30.95" customHeight="1"/>
    <row r="486" ht="30.95" customHeight="1"/>
    <row r="487" ht="30.95" customHeight="1"/>
    <row r="488" ht="30.95" customHeight="1"/>
    <row r="489" ht="30.95" customHeight="1"/>
    <row r="490" ht="30.95" customHeight="1"/>
    <row r="491" ht="30.95" customHeight="1"/>
    <row r="492" ht="30.9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79:F179"/>
    <mergeCell ref="B180:F180"/>
    <mergeCell ref="B174:F174"/>
    <mergeCell ref="B175:F175"/>
    <mergeCell ref="B176:F176"/>
    <mergeCell ref="B177:F177"/>
    <mergeCell ref="B178:F178"/>
    <mergeCell ref="A1:F1"/>
    <mergeCell ref="A2:F2"/>
    <mergeCell ref="A171:F171"/>
    <mergeCell ref="B172:F172"/>
    <mergeCell ref="B173:F173"/>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2026-09-29T15:00:54Z</dcterms:created>
  <dcterms:modified xsi:type="dcterms:W3CDTF">2026-09-29T15:00:55Z</dcterms:modified>
</cp:coreProperties>
</file>